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noldms/Google Drive/arnoldml@billingsschools.org/arnoldms@billingsschools.org/Budgets/FY18/SB307/"/>
    </mc:Choice>
  </mc:AlternateContent>
  <bookViews>
    <workbookView xWindow="0" yWindow="460" windowWidth="28800" windowHeight="16380" tabRatio="500" activeTab="8"/>
  </bookViews>
  <sheets>
    <sheet name="Resolution Data" sheetId="3" r:id="rId1"/>
    <sheet name="General - Base" sheetId="4" r:id="rId2"/>
    <sheet name="General - Voted" sheetId="5" r:id="rId3"/>
    <sheet name="Transportation" sheetId="6" r:id="rId4"/>
    <sheet name="Tuition" sheetId="7" r:id="rId5"/>
    <sheet name="Adult Ed" sheetId="8" r:id="rId6"/>
    <sheet name="Technology" sheetId="9" r:id="rId7"/>
    <sheet name="Debt Service" sheetId="10" r:id="rId8"/>
    <sheet name="Build Res - Permissive" sheetId="11" r:id="rId9"/>
    <sheet name="Build Res - Voted" sheetId="12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9" l="1"/>
  <c r="H16" i="9"/>
  <c r="H22" i="9"/>
  <c r="E21" i="9"/>
  <c r="E22" i="9"/>
  <c r="K25" i="9"/>
  <c r="E32" i="3"/>
  <c r="F32" i="3"/>
  <c r="M25" i="9"/>
  <c r="G32" i="3"/>
  <c r="E16" i="10"/>
  <c r="H16" i="10"/>
  <c r="H22" i="10"/>
  <c r="E21" i="10"/>
  <c r="E22" i="10"/>
  <c r="K25" i="10"/>
  <c r="E33" i="3"/>
  <c r="F33" i="3"/>
  <c r="M25" i="10"/>
  <c r="G33" i="3"/>
  <c r="E16" i="11"/>
  <c r="H16" i="11"/>
  <c r="H22" i="11"/>
  <c r="E21" i="11"/>
  <c r="E22" i="11"/>
  <c r="K25" i="11"/>
  <c r="E34" i="3"/>
  <c r="F34" i="3"/>
  <c r="M25" i="11"/>
  <c r="G34" i="3"/>
  <c r="E16" i="12"/>
  <c r="H16" i="12"/>
  <c r="H22" i="12"/>
  <c r="E21" i="12"/>
  <c r="E22" i="12"/>
  <c r="K25" i="12"/>
  <c r="E35" i="3"/>
  <c r="F35" i="3"/>
  <c r="M25" i="12"/>
  <c r="G35" i="3"/>
  <c r="D16" i="9"/>
  <c r="G16" i="9"/>
  <c r="G22" i="9"/>
  <c r="D21" i="9"/>
  <c r="D22" i="9"/>
  <c r="K17" i="9"/>
  <c r="E14" i="3"/>
  <c r="F14" i="3"/>
  <c r="M17" i="9"/>
  <c r="G14" i="3"/>
  <c r="D16" i="10"/>
  <c r="G16" i="10"/>
  <c r="G22" i="10"/>
  <c r="D21" i="10"/>
  <c r="D22" i="10"/>
  <c r="K17" i="10"/>
  <c r="E15" i="3"/>
  <c r="F15" i="3"/>
  <c r="M17" i="10"/>
  <c r="G15" i="3"/>
  <c r="D16" i="11"/>
  <c r="G16" i="11"/>
  <c r="G22" i="11"/>
  <c r="D22" i="11"/>
  <c r="K17" i="11"/>
  <c r="E16" i="3"/>
  <c r="F16" i="3"/>
  <c r="M17" i="11"/>
  <c r="G16" i="3"/>
  <c r="D16" i="12"/>
  <c r="G16" i="12"/>
  <c r="G22" i="12"/>
  <c r="D21" i="12"/>
  <c r="D22" i="12"/>
  <c r="K17" i="12"/>
  <c r="E17" i="3"/>
  <c r="F17" i="3"/>
  <c r="M17" i="12"/>
  <c r="G17" i="3"/>
  <c r="J25" i="12"/>
  <c r="D35" i="3"/>
  <c r="J17" i="12"/>
  <c r="D17" i="3"/>
  <c r="J25" i="11"/>
  <c r="D34" i="3"/>
  <c r="J17" i="11"/>
  <c r="D16" i="3"/>
  <c r="J25" i="10"/>
  <c r="D33" i="3"/>
  <c r="J17" i="10"/>
  <c r="D15" i="3"/>
  <c r="J25" i="9"/>
  <c r="D32" i="3"/>
  <c r="J17" i="9"/>
  <c r="D14" i="3"/>
  <c r="E16" i="8"/>
  <c r="H16" i="8"/>
  <c r="H22" i="8"/>
  <c r="E21" i="8"/>
  <c r="E22" i="8"/>
  <c r="K25" i="8"/>
  <c r="E31" i="3"/>
  <c r="F31" i="3"/>
  <c r="M25" i="8"/>
  <c r="G31" i="3"/>
  <c r="J25" i="8"/>
  <c r="D31" i="3"/>
  <c r="D16" i="8"/>
  <c r="G16" i="8"/>
  <c r="G22" i="8"/>
  <c r="D21" i="8"/>
  <c r="D22" i="8"/>
  <c r="K17" i="8"/>
  <c r="E13" i="3"/>
  <c r="F13" i="3"/>
  <c r="M17" i="8"/>
  <c r="G13" i="3"/>
  <c r="E16" i="7"/>
  <c r="H16" i="7"/>
  <c r="H22" i="7"/>
  <c r="E21" i="7"/>
  <c r="E22" i="7"/>
  <c r="K25" i="7"/>
  <c r="E30" i="3"/>
  <c r="F30" i="3"/>
  <c r="M25" i="7"/>
  <c r="G30" i="3"/>
  <c r="J17" i="8"/>
  <c r="D13" i="3"/>
  <c r="J25" i="7"/>
  <c r="D30" i="3"/>
  <c r="D16" i="7"/>
  <c r="G16" i="7"/>
  <c r="G22" i="7"/>
  <c r="D21" i="7"/>
  <c r="D22" i="7"/>
  <c r="K17" i="7"/>
  <c r="E12" i="3"/>
  <c r="F12" i="3"/>
  <c r="M17" i="7"/>
  <c r="G12" i="3"/>
  <c r="J17" i="7"/>
  <c r="D12" i="3"/>
  <c r="E16" i="6"/>
  <c r="H16" i="6"/>
  <c r="H22" i="6"/>
  <c r="E21" i="6"/>
  <c r="E22" i="6"/>
  <c r="K25" i="6"/>
  <c r="E29" i="3"/>
  <c r="F29" i="3"/>
  <c r="M25" i="6"/>
  <c r="G29" i="3"/>
  <c r="J25" i="6"/>
  <c r="D29" i="3"/>
  <c r="D16" i="6"/>
  <c r="G16" i="6"/>
  <c r="G22" i="6"/>
  <c r="D21" i="6"/>
  <c r="D22" i="6"/>
  <c r="K17" i="6"/>
  <c r="E11" i="3"/>
  <c r="F11" i="3"/>
  <c r="M17" i="6"/>
  <c r="G11" i="3"/>
  <c r="J17" i="6"/>
  <c r="D11" i="3"/>
  <c r="E16" i="5"/>
  <c r="H16" i="5"/>
  <c r="H22" i="5"/>
  <c r="E21" i="5"/>
  <c r="E22" i="5"/>
  <c r="K25" i="5"/>
  <c r="E28" i="3"/>
  <c r="F28" i="3"/>
  <c r="M25" i="5"/>
  <c r="G28" i="3"/>
  <c r="J25" i="5"/>
  <c r="D28" i="3"/>
  <c r="D16" i="5"/>
  <c r="G16" i="5"/>
  <c r="G22" i="5"/>
  <c r="D21" i="5"/>
  <c r="D22" i="5"/>
  <c r="K17" i="5"/>
  <c r="E10" i="3"/>
  <c r="F10" i="3"/>
  <c r="M17" i="5"/>
  <c r="G10" i="3"/>
  <c r="J17" i="5"/>
  <c r="D10" i="3"/>
  <c r="E16" i="4"/>
  <c r="H16" i="4"/>
  <c r="H22" i="4"/>
  <c r="E21" i="4"/>
  <c r="E22" i="4"/>
  <c r="K25" i="4"/>
  <c r="E27" i="3"/>
  <c r="F27" i="3"/>
  <c r="M25" i="4"/>
  <c r="G27" i="3"/>
  <c r="J25" i="4"/>
  <c r="D27" i="3"/>
  <c r="D16" i="4"/>
  <c r="G16" i="4"/>
  <c r="G22" i="4"/>
  <c r="D21" i="4"/>
  <c r="D22" i="4"/>
  <c r="K17" i="4"/>
  <c r="E9" i="3"/>
  <c r="F9" i="3"/>
  <c r="M17" i="4"/>
  <c r="G9" i="3"/>
  <c r="J17" i="4"/>
  <c r="D9" i="3"/>
  <c r="H15" i="12"/>
  <c r="G15" i="12"/>
  <c r="I10" i="12"/>
  <c r="K3" i="12"/>
  <c r="K4" i="12"/>
  <c r="K6" i="12"/>
  <c r="K10" i="12"/>
  <c r="J3" i="12"/>
  <c r="J4" i="12"/>
  <c r="J6" i="12"/>
  <c r="J10" i="12"/>
  <c r="I8" i="12"/>
  <c r="K8" i="12"/>
  <c r="J8" i="12"/>
  <c r="H15" i="11"/>
  <c r="G15" i="11"/>
  <c r="I10" i="11"/>
  <c r="K3" i="11"/>
  <c r="K4" i="11"/>
  <c r="K6" i="11"/>
  <c r="K10" i="11"/>
  <c r="J3" i="11"/>
  <c r="J4" i="11"/>
  <c r="J6" i="11"/>
  <c r="J10" i="11"/>
  <c r="I8" i="11"/>
  <c r="K8" i="11"/>
  <c r="J8" i="11"/>
  <c r="H15" i="10"/>
  <c r="G15" i="10"/>
  <c r="K3" i="10"/>
  <c r="K4" i="10"/>
  <c r="K6" i="10"/>
  <c r="K10" i="10"/>
  <c r="J3" i="10"/>
  <c r="J4" i="10"/>
  <c r="J6" i="10"/>
  <c r="J10" i="10"/>
  <c r="K8" i="10"/>
  <c r="J8" i="10"/>
  <c r="H15" i="9"/>
  <c r="G15" i="9"/>
  <c r="K3" i="9"/>
  <c r="K4" i="9"/>
  <c r="K6" i="9"/>
  <c r="K10" i="9"/>
  <c r="J3" i="9"/>
  <c r="J4" i="9"/>
  <c r="J6" i="9"/>
  <c r="J10" i="9"/>
  <c r="K8" i="9"/>
  <c r="J8" i="9"/>
  <c r="H15" i="8"/>
  <c r="G15" i="8"/>
  <c r="K3" i="8"/>
  <c r="K4" i="8"/>
  <c r="K6" i="8"/>
  <c r="K10" i="8"/>
  <c r="J3" i="8"/>
  <c r="J4" i="8"/>
  <c r="J6" i="8"/>
  <c r="J10" i="8"/>
  <c r="K8" i="8"/>
  <c r="J8" i="8"/>
  <c r="H15" i="7"/>
  <c r="G15" i="7"/>
  <c r="K3" i="7"/>
  <c r="K4" i="7"/>
  <c r="K6" i="7"/>
  <c r="K10" i="7"/>
  <c r="J3" i="7"/>
  <c r="J4" i="7"/>
  <c r="J6" i="7"/>
  <c r="J10" i="7"/>
  <c r="K8" i="7"/>
  <c r="J8" i="7"/>
  <c r="H15" i="6"/>
  <c r="G15" i="6"/>
  <c r="K3" i="6"/>
  <c r="K4" i="6"/>
  <c r="K6" i="6"/>
  <c r="K10" i="6"/>
  <c r="J3" i="6"/>
  <c r="J4" i="6"/>
  <c r="J6" i="6"/>
  <c r="J10" i="6"/>
  <c r="K8" i="6"/>
  <c r="J8" i="6"/>
  <c r="H15" i="5"/>
  <c r="G15" i="5"/>
  <c r="K3" i="5"/>
  <c r="K4" i="5"/>
  <c r="K6" i="5"/>
  <c r="K10" i="5"/>
  <c r="J3" i="5"/>
  <c r="J4" i="5"/>
  <c r="J6" i="5"/>
  <c r="J10" i="5"/>
  <c r="K8" i="5"/>
  <c r="J8" i="5"/>
  <c r="H15" i="4"/>
  <c r="G15" i="4"/>
  <c r="K3" i="4"/>
  <c r="K4" i="4"/>
  <c r="K6" i="4"/>
  <c r="K10" i="4"/>
  <c r="J3" i="4"/>
  <c r="J4" i="4"/>
  <c r="J6" i="4"/>
  <c r="J10" i="4"/>
  <c r="K8" i="4"/>
  <c r="J8" i="4"/>
  <c r="G36" i="3"/>
  <c r="F36" i="3"/>
  <c r="E36" i="3"/>
  <c r="D36" i="3"/>
  <c r="C36" i="3"/>
  <c r="B36" i="3"/>
  <c r="G18" i="3"/>
  <c r="F18" i="3"/>
  <c r="E18" i="3"/>
  <c r="D18" i="3"/>
  <c r="C18" i="3"/>
  <c r="B18" i="3"/>
</calcChain>
</file>

<file path=xl/sharedStrings.xml><?xml version="1.0" encoding="utf-8"?>
<sst xmlns="http://schemas.openxmlformats.org/spreadsheetml/2006/main" count="509" uniqueCount="55">
  <si>
    <t>$ 100,000 House</t>
  </si>
  <si>
    <t>$ 200,000 House</t>
  </si>
  <si>
    <t>House with a Market Value of:</t>
  </si>
  <si>
    <t xml:space="preserve">Less:         </t>
  </si>
  <si>
    <r>
      <t>Residential Exemption   (15-6-222, MCA)</t>
    </r>
    <r>
      <rPr>
        <sz val="12"/>
        <color theme="1"/>
        <rFont val="Calibri"/>
        <family val="2"/>
        <scheme val="minor"/>
      </rPr>
      <t xml:space="preserve"> (Repealed SB157 (2015))</t>
    </r>
  </si>
  <si>
    <t xml:space="preserve">Equals:      </t>
  </si>
  <si>
    <t xml:space="preserve">Market Value after Exemption  (line 1 - line 2)   </t>
  </si>
  <si>
    <t xml:space="preserve">Times:       </t>
  </si>
  <si>
    <t>Assessment Rate  (15-6-134, MCA)</t>
  </si>
  <si>
    <t>Taxable Valuation of House (line 3 X line 4)</t>
  </si>
  <si>
    <t>Proposed Increase (Decrease) in Mills:</t>
  </si>
  <si>
    <t>Mills</t>
  </si>
  <si>
    <t>Budgeted Mills / Dollars Due to CY OB Levy EL (Amount to include on ballot)</t>
  </si>
  <si>
    <t>Elementary</t>
  </si>
  <si>
    <t>Budgeted Mills / Dollars Due to CY OB Levy HS (Amount to include on ballot)</t>
  </si>
  <si>
    <t>High School</t>
  </si>
  <si>
    <t>Taxable Value</t>
  </si>
  <si>
    <t>Mill Value</t>
  </si>
  <si>
    <t>ANB</t>
  </si>
  <si>
    <t>No. Mills</t>
  </si>
  <si>
    <t>Adult Ed Budget</t>
  </si>
  <si>
    <t>ELEMENTARY</t>
  </si>
  <si>
    <t>Current Year Levies</t>
  </si>
  <si>
    <t>2017-18 Projections - Elementary</t>
  </si>
  <si>
    <t>Est. Annual Tax</t>
  </si>
  <si>
    <t>Change</t>
  </si>
  <si>
    <t>Impact $100K</t>
  </si>
  <si>
    <t>Impact $200K</t>
  </si>
  <si>
    <t>Fund</t>
  </si>
  <si>
    <t>$'s Levied</t>
  </si>
  <si>
    <t>Change $</t>
  </si>
  <si>
    <t>Home</t>
  </si>
  <si>
    <t>General - Permissive</t>
  </si>
  <si>
    <t>General - Voted</t>
  </si>
  <si>
    <t>Transportation</t>
  </si>
  <si>
    <t>Tuition</t>
  </si>
  <si>
    <t>Adult Ed</t>
  </si>
  <si>
    <t>Technology</t>
  </si>
  <si>
    <t>Debt Service</t>
  </si>
  <si>
    <t>Building Reserve - Permissive</t>
  </si>
  <si>
    <t>Building Reserve - Voted</t>
  </si>
  <si>
    <t>Grand Total - ELEMENTARY</t>
  </si>
  <si>
    <t>HIGH SCHOOL</t>
  </si>
  <si>
    <t>2017-18 Projections - High School</t>
  </si>
  <si>
    <t>Grand Total - HIGH SCHOOL</t>
  </si>
  <si>
    <t>FY17</t>
  </si>
  <si>
    <t>FY 2017</t>
  </si>
  <si>
    <t>FY 2018</t>
  </si>
  <si>
    <t>General Fund</t>
  </si>
  <si>
    <t>Transportation Fund Budget</t>
  </si>
  <si>
    <t>Tuition Budget</t>
  </si>
  <si>
    <t>Technology Budget</t>
  </si>
  <si>
    <t>Debt Service Budget</t>
  </si>
  <si>
    <t>Building Res Budget</t>
  </si>
  <si>
    <t>Building Res Voted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</si>
</sst>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.0000_);_(* \(#,##0.0000\);_(* &quot;-&quot;??_);_(@_)"/>
    <numFmt numFmtId="166" formatCode="&quot;$&quot;#,##0.00"/>
    <numFmt numFmtId="167" formatCode="0.00_);[Red]\(0.00\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3" borderId="2" xfId="0" applyFill="1" applyBorder="1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2" borderId="0" xfId="0" applyFill="1" applyBorder="1" applyProtection="1"/>
    <xf numFmtId="0" fontId="2" fillId="2" borderId="0" xfId="0" applyFont="1" applyFill="1" applyAlignment="1" applyProtection="1">
      <alignment horizontal="center"/>
    </xf>
    <xf numFmtId="0" fontId="0" fillId="3" borderId="1" xfId="0" applyFill="1" applyBorder="1" applyProtection="1"/>
    <xf numFmtId="43" fontId="3" fillId="3" borderId="2" xfId="1" applyFont="1" applyFill="1" applyBorder="1" applyProtection="1"/>
    <xf numFmtId="43" fontId="3" fillId="3" borderId="3" xfId="1" applyFont="1" applyFill="1" applyBorder="1" applyProtection="1"/>
    <xf numFmtId="0" fontId="4" fillId="3" borderId="0" xfId="0" applyFont="1" applyFill="1" applyBorder="1" applyProtection="1"/>
    <xf numFmtId="10" fontId="0" fillId="3" borderId="0" xfId="2" applyNumberFormat="1" applyFont="1" applyFill="1" applyBorder="1" applyProtection="1"/>
    <xf numFmtId="43" fontId="0" fillId="3" borderId="0" xfId="1" applyFont="1" applyFill="1" applyBorder="1" applyProtection="1"/>
    <xf numFmtId="43" fontId="0" fillId="3" borderId="5" xfId="1" applyFont="1" applyFill="1" applyBorder="1" applyProtection="1"/>
    <xf numFmtId="165" fontId="0" fillId="3" borderId="0" xfId="1" applyNumberFormat="1" applyFont="1" applyFill="1" applyBorder="1" applyProtection="1"/>
    <xf numFmtId="43" fontId="0" fillId="3" borderId="7" xfId="1" applyFont="1" applyFill="1" applyBorder="1" applyProtection="1"/>
    <xf numFmtId="43" fontId="0" fillId="3" borderId="8" xfId="1" applyFont="1" applyFill="1" applyBorder="1" applyProtection="1"/>
    <xf numFmtId="0" fontId="0" fillId="2" borderId="0" xfId="0" applyFill="1" applyAlignment="1" applyProtection="1">
      <alignment horizontal="center"/>
    </xf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2" xfId="0" applyFill="1" applyBorder="1" applyAlignment="1" applyProtection="1">
      <alignment horizontal="center"/>
    </xf>
    <xf numFmtId="39" fontId="0" fillId="4" borderId="2" xfId="1" applyNumberFormat="1" applyFont="1" applyFill="1" applyBorder="1" applyProtection="1"/>
    <xf numFmtId="7" fontId="0" fillId="4" borderId="2" xfId="1" applyNumberFormat="1" applyFont="1" applyFill="1" applyBorder="1" applyProtection="1"/>
    <xf numFmtId="7" fontId="0" fillId="4" borderId="3" xfId="1" applyNumberFormat="1" applyFont="1" applyFill="1" applyBorder="1" applyProtection="1"/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39" fontId="0" fillId="2" borderId="0" xfId="0" applyNumberFormat="1" applyFill="1" applyBorder="1" applyProtection="1"/>
    <xf numFmtId="0" fontId="0" fillId="5" borderId="0" xfId="0" applyFill="1" applyProtection="1"/>
    <xf numFmtId="166" fontId="0" fillId="0" borderId="0" xfId="0" applyNumberFormat="1" applyProtection="1"/>
    <xf numFmtId="2" fontId="0" fillId="0" borderId="0" xfId="0" applyNumberFormat="1" applyProtection="1"/>
    <xf numFmtId="1" fontId="0" fillId="0" borderId="0" xfId="0" applyNumberFormat="1" applyProtection="1"/>
    <xf numFmtId="0" fontId="6" fillId="0" borderId="0" xfId="0" applyFo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/>
    </xf>
    <xf numFmtId="164" fontId="0" fillId="0" borderId="9" xfId="0" applyNumberFormat="1" applyBorder="1"/>
    <xf numFmtId="2" fontId="0" fillId="0" borderId="11" xfId="0" applyNumberFormat="1" applyBorder="1"/>
    <xf numFmtId="164" fontId="0" fillId="0" borderId="12" xfId="0" applyNumberFormat="1" applyBorder="1"/>
    <xf numFmtId="2" fontId="0" fillId="0" borderId="0" xfId="0" applyNumberFormat="1" applyBorder="1"/>
    <xf numFmtId="0" fontId="0" fillId="0" borderId="7" xfId="0" applyBorder="1" applyAlignment="1">
      <alignment horizontal="right"/>
    </xf>
    <xf numFmtId="164" fontId="0" fillId="0" borderId="17" xfId="0" applyNumberFormat="1" applyBorder="1"/>
    <xf numFmtId="2" fontId="0" fillId="0" borderId="7" xfId="0" applyNumberFormat="1" applyBorder="1"/>
    <xf numFmtId="0" fontId="5" fillId="0" borderId="0" xfId="0" applyFont="1" applyAlignment="1">
      <alignment horizontal="right"/>
    </xf>
    <xf numFmtId="164" fontId="5" fillId="0" borderId="15" xfId="0" applyNumberFormat="1" applyFont="1" applyBorder="1"/>
    <xf numFmtId="2" fontId="5" fillId="0" borderId="14" xfId="0" applyNumberFormat="1" applyFont="1" applyBorder="1"/>
    <xf numFmtId="0" fontId="6" fillId="0" borderId="0" xfId="0" applyFont="1" applyProtection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21" xfId="0" applyFont="1" applyBorder="1" applyAlignment="1"/>
    <xf numFmtId="0" fontId="5" fillId="0" borderId="14" xfId="0" applyFont="1" applyBorder="1" applyProtection="1"/>
    <xf numFmtId="166" fontId="5" fillId="0" borderId="0" xfId="0" applyNumberFormat="1" applyFont="1" applyProtection="1"/>
    <xf numFmtId="2" fontId="5" fillId="0" borderId="0" xfId="0" applyNumberFormat="1" applyFont="1" applyProtection="1"/>
    <xf numFmtId="8" fontId="0" fillId="0" borderId="0" xfId="0" applyNumberFormat="1" applyBorder="1"/>
    <xf numFmtId="8" fontId="5" fillId="0" borderId="15" xfId="0" applyNumberFormat="1" applyFont="1" applyBorder="1"/>
    <xf numFmtId="167" fontId="0" fillId="0" borderId="0" xfId="0" applyNumberFormat="1" applyBorder="1"/>
    <xf numFmtId="167" fontId="5" fillId="0" borderId="14" xfId="0" applyNumberFormat="1" applyFont="1" applyBorder="1"/>
    <xf numFmtId="8" fontId="5" fillId="0" borderId="14" xfId="0" applyNumberFormat="1" applyFont="1" applyBorder="1"/>
    <xf numFmtId="8" fontId="5" fillId="0" borderId="16" xfId="0" applyNumberFormat="1" applyFont="1" applyBorder="1"/>
    <xf numFmtId="40" fontId="0" fillId="0" borderId="0" xfId="0" applyNumberFormat="1" applyBorder="1"/>
    <xf numFmtId="8" fontId="0" fillId="0" borderId="9" xfId="0" applyNumberFormat="1" applyBorder="1"/>
    <xf numFmtId="167" fontId="0" fillId="0" borderId="11" xfId="0" applyNumberFormat="1" applyBorder="1"/>
    <xf numFmtId="8" fontId="0" fillId="0" borderId="11" xfId="0" applyNumberFormat="1" applyBorder="1"/>
    <xf numFmtId="8" fontId="0" fillId="0" borderId="10" xfId="0" applyNumberFormat="1" applyBorder="1"/>
    <xf numFmtId="8" fontId="0" fillId="0" borderId="12" xfId="0" applyNumberFormat="1" applyBorder="1"/>
    <xf numFmtId="8" fontId="0" fillId="0" borderId="13" xfId="0" applyNumberFormat="1" applyBorder="1"/>
    <xf numFmtId="8" fontId="0" fillId="0" borderId="17" xfId="0" applyNumberFormat="1" applyBorder="1"/>
    <xf numFmtId="40" fontId="0" fillId="0" borderId="7" xfId="0" applyNumberFormat="1" applyBorder="1"/>
    <xf numFmtId="8" fontId="0" fillId="0" borderId="7" xfId="0" applyNumberFormat="1" applyBorder="1"/>
    <xf numFmtId="8" fontId="0" fillId="0" borderId="18" xfId="0" applyNumberForma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/>
    </xf>
  </cellXfs>
  <cellStyles count="5">
    <cellStyle name="Comma" xfId="1" builtinId="3"/>
    <cellStyle name="Followed Hyperlink" xfId="4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4:G36"/>
  <sheetViews>
    <sheetView workbookViewId="0">
      <selection activeCell="J41" sqref="J41"/>
    </sheetView>
  </sheetViews>
  <sheetFormatPr baseColWidth="10" defaultRowHeight="16" x14ac:dyDescent="0.2"/>
  <cols>
    <col min="1" max="1" width="28.5" customWidth="1"/>
    <col min="2" max="2" width="15.83203125" customWidth="1"/>
    <col min="4" max="4" width="14" bestFit="1" customWidth="1"/>
    <col min="6" max="6" width="13.83203125" customWidth="1"/>
    <col min="7" max="7" width="13.33203125" customWidth="1"/>
  </cols>
  <sheetData>
    <row r="4" spans="1:7" ht="17" thickBot="1" x14ac:dyDescent="0.25">
      <c r="A4" s="35" t="s">
        <v>21</v>
      </c>
    </row>
    <row r="5" spans="1:7" x14ac:dyDescent="0.2">
      <c r="B5" s="78" t="s">
        <v>22</v>
      </c>
      <c r="C5" s="79"/>
      <c r="D5" s="78" t="s">
        <v>23</v>
      </c>
      <c r="E5" s="80"/>
      <c r="F5" s="80"/>
      <c r="G5" s="79"/>
    </row>
    <row r="6" spans="1:7" x14ac:dyDescent="0.2">
      <c r="B6" s="36"/>
      <c r="C6" s="37"/>
      <c r="D6" s="36"/>
      <c r="E6" s="38"/>
      <c r="F6" s="38" t="s">
        <v>24</v>
      </c>
      <c r="G6" s="37" t="s">
        <v>24</v>
      </c>
    </row>
    <row r="7" spans="1:7" x14ac:dyDescent="0.2">
      <c r="B7" s="36"/>
      <c r="C7" s="37"/>
      <c r="D7" s="36"/>
      <c r="E7" s="38" t="s">
        <v>25</v>
      </c>
      <c r="F7" s="38" t="s">
        <v>26</v>
      </c>
      <c r="G7" s="37" t="s">
        <v>27</v>
      </c>
    </row>
    <row r="8" spans="1:7" ht="17" thickBot="1" x14ac:dyDescent="0.25">
      <c r="A8" s="39" t="s">
        <v>28</v>
      </c>
      <c r="B8" s="40" t="s">
        <v>29</v>
      </c>
      <c r="C8" s="41" t="s">
        <v>11</v>
      </c>
      <c r="D8" s="36" t="s">
        <v>30</v>
      </c>
      <c r="E8" s="38" t="s">
        <v>11</v>
      </c>
      <c r="F8" s="38" t="s">
        <v>31</v>
      </c>
      <c r="G8" s="37" t="s">
        <v>31</v>
      </c>
    </row>
    <row r="9" spans="1:7" x14ac:dyDescent="0.2">
      <c r="A9" s="43" t="s">
        <v>32</v>
      </c>
      <c r="B9" s="44">
        <v>7908623.2599999998</v>
      </c>
      <c r="C9" s="45">
        <v>39.86</v>
      </c>
      <c r="D9" s="68">
        <f>'General - Base'!J17</f>
        <v>-99789.064396997914</v>
      </c>
      <c r="E9" s="69">
        <f>'General - Base'!K17</f>
        <v>-0.50289106056419541</v>
      </c>
      <c r="F9" s="70">
        <f>'General - Base'!L17</f>
        <v>-0.68</v>
      </c>
      <c r="G9" s="71">
        <f>'General - Base'!M17</f>
        <v>-1.36</v>
      </c>
    </row>
    <row r="10" spans="1:7" x14ac:dyDescent="0.2">
      <c r="A10" s="43" t="s">
        <v>33</v>
      </c>
      <c r="B10" s="46">
        <v>13760123.59</v>
      </c>
      <c r="C10" s="47">
        <v>69.34</v>
      </c>
      <c r="D10" s="72">
        <f>'General - Voted'!J17</f>
        <v>170000</v>
      </c>
      <c r="E10" s="63">
        <f>'General - Voted'!K17</f>
        <v>0.8567219345378021</v>
      </c>
      <c r="F10" s="61">
        <f>'General - Voted'!L17</f>
        <v>1.1599999999999999</v>
      </c>
      <c r="G10" s="73">
        <f>'General - Voted'!M17</f>
        <v>2.3199999999999998</v>
      </c>
    </row>
    <row r="11" spans="1:7" x14ac:dyDescent="0.2">
      <c r="A11" s="43" t="s">
        <v>34</v>
      </c>
      <c r="B11" s="46">
        <v>2559920.89</v>
      </c>
      <c r="C11" s="47">
        <v>12.9</v>
      </c>
      <c r="D11" s="72">
        <f>Transportation!J17</f>
        <v>40079.10999999987</v>
      </c>
      <c r="E11" s="67">
        <f>Transportation!K17</f>
        <v>0.20198030972795955</v>
      </c>
      <c r="F11" s="61">
        <f>Transportation!L17</f>
        <v>0.27</v>
      </c>
      <c r="G11" s="73">
        <f>Transportation!M17</f>
        <v>0.54</v>
      </c>
    </row>
    <row r="12" spans="1:7" x14ac:dyDescent="0.2">
      <c r="A12" s="43" t="s">
        <v>35</v>
      </c>
      <c r="B12" s="46">
        <v>2573072.27</v>
      </c>
      <c r="C12" s="47">
        <v>12.97</v>
      </c>
      <c r="D12" s="72">
        <f>Tuition!J17</f>
        <v>1927.7299999999814</v>
      </c>
      <c r="E12" s="67">
        <f>Tuition!K17</f>
        <v>9.7148739698038611E-3</v>
      </c>
      <c r="F12" s="61">
        <f>Tuition!L17</f>
        <v>0.01</v>
      </c>
      <c r="G12" s="73">
        <f>Tuition!M17</f>
        <v>0.02</v>
      </c>
    </row>
    <row r="13" spans="1:7" x14ac:dyDescent="0.2">
      <c r="A13" s="43" t="s">
        <v>36</v>
      </c>
      <c r="B13" s="46">
        <v>432084</v>
      </c>
      <c r="C13" s="47">
        <v>2.1800000000000002</v>
      </c>
      <c r="D13" s="72">
        <f>'Adult Ed'!J17</f>
        <v>2916</v>
      </c>
      <c r="E13" s="67">
        <f>'Adult Ed'!K17</f>
        <v>1.469530094771887E-2</v>
      </c>
      <c r="F13" s="61">
        <f>'Adult Ed'!L17</f>
        <v>0.01</v>
      </c>
      <c r="G13" s="73">
        <f>'Adult Ed'!M17</f>
        <v>0.02</v>
      </c>
    </row>
    <row r="14" spans="1:7" x14ac:dyDescent="0.2">
      <c r="A14" s="43" t="s">
        <v>37</v>
      </c>
      <c r="B14" s="46">
        <v>1200000</v>
      </c>
      <c r="C14" s="47">
        <v>6.05</v>
      </c>
      <c r="D14" s="72">
        <f>Technology!J17</f>
        <v>0</v>
      </c>
      <c r="E14" s="67">
        <f>Technology!K17</f>
        <v>0</v>
      </c>
      <c r="F14" s="61">
        <f>Technology!L17</f>
        <v>0</v>
      </c>
      <c r="G14" s="73">
        <f>Technology!M17</f>
        <v>0</v>
      </c>
    </row>
    <row r="15" spans="1:7" x14ac:dyDescent="0.2">
      <c r="A15" s="43" t="s">
        <v>38</v>
      </c>
      <c r="B15" s="46">
        <v>9111040.0899999999</v>
      </c>
      <c r="C15" s="47">
        <v>45.92</v>
      </c>
      <c r="D15" s="72">
        <f>'Debt Service'!J17</f>
        <v>88959.910000000149</v>
      </c>
      <c r="E15" s="67">
        <f>'Debt Service'!K17</f>
        <v>0.44831709524416397</v>
      </c>
      <c r="F15" s="61">
        <f>'Debt Service'!L17</f>
        <v>0.61</v>
      </c>
      <c r="G15" s="73">
        <f>'Debt Service'!M17</f>
        <v>1.22</v>
      </c>
    </row>
    <row r="16" spans="1:7" x14ac:dyDescent="0.2">
      <c r="A16" s="43" t="s">
        <v>39</v>
      </c>
      <c r="B16" s="46">
        <v>0</v>
      </c>
      <c r="C16" s="47"/>
      <c r="D16" s="72">
        <f>'Build Res - Permissive'!J17</f>
        <v>1225700</v>
      </c>
      <c r="E16" s="67">
        <f>'Build Res - Permissive'!K17</f>
        <v>6.1769651480175121</v>
      </c>
      <c r="F16" s="61">
        <f>'Build Res - Permissive'!L17</f>
        <v>0</v>
      </c>
      <c r="G16" s="73">
        <f>'Build Res - Permissive'!M17</f>
        <v>0</v>
      </c>
    </row>
    <row r="17" spans="1:7" x14ac:dyDescent="0.2">
      <c r="A17" s="48" t="s">
        <v>40</v>
      </c>
      <c r="B17" s="49">
        <v>0</v>
      </c>
      <c r="C17" s="50"/>
      <c r="D17" s="74">
        <f>'Build Res - Voted'!J17</f>
        <v>0</v>
      </c>
      <c r="E17" s="75">
        <f>'Build Res - Voted'!K17</f>
        <v>0</v>
      </c>
      <c r="F17" s="76">
        <f>'Build Res - Voted'!L17</f>
        <v>0</v>
      </c>
      <c r="G17" s="77">
        <f>'Build Res - Voted'!M17</f>
        <v>0</v>
      </c>
    </row>
    <row r="18" spans="1:7" ht="17" thickBot="1" x14ac:dyDescent="0.25">
      <c r="A18" s="51" t="s">
        <v>41</v>
      </c>
      <c r="B18" s="52">
        <f t="shared" ref="B18:G18" si="0">SUM(B9:B17)</f>
        <v>37544864.100000001</v>
      </c>
      <c r="C18" s="53">
        <f t="shared" si="0"/>
        <v>189.22000000000003</v>
      </c>
      <c r="D18" s="62">
        <f t="shared" si="0"/>
        <v>1429793.6856030021</v>
      </c>
      <c r="E18" s="64">
        <f t="shared" si="0"/>
        <v>7.205503601880765</v>
      </c>
      <c r="F18" s="65">
        <f t="shared" si="0"/>
        <v>1.38</v>
      </c>
      <c r="G18" s="66">
        <f t="shared" si="0"/>
        <v>2.76</v>
      </c>
    </row>
    <row r="22" spans="1:7" ht="17" thickBot="1" x14ac:dyDescent="0.25">
      <c r="A22" s="35" t="s">
        <v>42</v>
      </c>
    </row>
    <row r="23" spans="1:7" x14ac:dyDescent="0.2">
      <c r="B23" s="78" t="s">
        <v>22</v>
      </c>
      <c r="C23" s="79"/>
      <c r="D23" s="78" t="s">
        <v>43</v>
      </c>
      <c r="E23" s="80"/>
      <c r="F23" s="80"/>
      <c r="G23" s="79"/>
    </row>
    <row r="24" spans="1:7" x14ac:dyDescent="0.2">
      <c r="B24" s="36"/>
      <c r="C24" s="37"/>
      <c r="D24" s="36"/>
      <c r="E24" s="38"/>
      <c r="F24" s="38" t="s">
        <v>24</v>
      </c>
      <c r="G24" s="37" t="s">
        <v>24</v>
      </c>
    </row>
    <row r="25" spans="1:7" x14ac:dyDescent="0.2">
      <c r="B25" s="36"/>
      <c r="C25" s="37"/>
      <c r="D25" s="36"/>
      <c r="E25" s="38" t="s">
        <v>25</v>
      </c>
      <c r="F25" s="38" t="s">
        <v>26</v>
      </c>
      <c r="G25" s="37" t="s">
        <v>27</v>
      </c>
    </row>
    <row r="26" spans="1:7" ht="17" thickBot="1" x14ac:dyDescent="0.25">
      <c r="A26" s="39" t="s">
        <v>28</v>
      </c>
      <c r="B26" s="40" t="s">
        <v>29</v>
      </c>
      <c r="C26" s="41" t="s">
        <v>11</v>
      </c>
      <c r="D26" s="36" t="s">
        <v>30</v>
      </c>
      <c r="E26" s="38" t="s">
        <v>11</v>
      </c>
      <c r="F26" s="38" t="s">
        <v>31</v>
      </c>
      <c r="G26" s="37" t="s">
        <v>31</v>
      </c>
    </row>
    <row r="27" spans="1:7" x14ac:dyDescent="0.2">
      <c r="A27" s="43" t="s">
        <v>32</v>
      </c>
      <c r="B27" s="44">
        <v>5740254.04</v>
      </c>
      <c r="C27" s="45">
        <v>21.29</v>
      </c>
      <c r="D27" s="68">
        <f>'General - Base'!J25</f>
        <v>314368.06326566078</v>
      </c>
      <c r="E27" s="69">
        <f>'General - Base'!K25</f>
        <v>1.1661638790280193</v>
      </c>
      <c r="F27" s="70">
        <f>'General - Base'!L25</f>
        <v>1.58</v>
      </c>
      <c r="G27" s="71">
        <f>'General - Base'!M25</f>
        <v>3.16</v>
      </c>
    </row>
    <row r="28" spans="1:7" x14ac:dyDescent="0.2">
      <c r="A28" s="43" t="s">
        <v>33</v>
      </c>
      <c r="B28" s="46">
        <v>7242029.0599999996</v>
      </c>
      <c r="C28" s="47">
        <v>26.86</v>
      </c>
      <c r="D28" s="72">
        <f>'General - Voted'!J25</f>
        <v>30000</v>
      </c>
      <c r="E28" s="67">
        <f>'General - Voted'!K25</f>
        <v>0.11128648377133743</v>
      </c>
      <c r="F28" s="61">
        <f>'General - Voted'!L25</f>
        <v>0.15</v>
      </c>
      <c r="G28" s="73">
        <f>'General - Voted'!M25</f>
        <v>0.3</v>
      </c>
    </row>
    <row r="29" spans="1:7" x14ac:dyDescent="0.2">
      <c r="A29" s="43" t="s">
        <v>34</v>
      </c>
      <c r="B29" s="46">
        <v>1369449.98</v>
      </c>
      <c r="C29" s="47">
        <v>5.08</v>
      </c>
      <c r="D29" s="72">
        <f>Transportation!J25</f>
        <v>30550.020000000019</v>
      </c>
      <c r="E29" s="67">
        <f>Transportation!K25</f>
        <v>0.11332681016480084</v>
      </c>
      <c r="F29" s="61">
        <f>Transportation!L25</f>
        <v>0.15</v>
      </c>
      <c r="G29" s="73">
        <f>Transportation!M25</f>
        <v>0.3</v>
      </c>
    </row>
    <row r="30" spans="1:7" x14ac:dyDescent="0.2">
      <c r="A30" s="43" t="s">
        <v>35</v>
      </c>
      <c r="B30" s="46">
        <v>444287.72</v>
      </c>
      <c r="C30" s="47">
        <v>1.65</v>
      </c>
      <c r="D30" s="72">
        <f>Tuition!J25</f>
        <v>712.28000000002794</v>
      </c>
      <c r="E30" s="67">
        <f>Tuition!K25</f>
        <v>2.6422378886883369E-3</v>
      </c>
      <c r="F30" s="61">
        <f>Tuition!L25</f>
        <v>0</v>
      </c>
      <c r="G30" s="73">
        <f>Tuition!M25</f>
        <v>0</v>
      </c>
    </row>
    <row r="31" spans="1:7" x14ac:dyDescent="0.2">
      <c r="A31" s="43" t="s">
        <v>36</v>
      </c>
      <c r="B31" s="46">
        <v>1016746.89</v>
      </c>
      <c r="C31" s="47">
        <v>3.77</v>
      </c>
      <c r="D31" s="72">
        <f>'Adult Ed'!J25</f>
        <v>3253.109999999986</v>
      </c>
      <c r="E31" s="67">
        <f>'Adult Ed'!K25</f>
        <v>1.2067572440712215E-2</v>
      </c>
      <c r="F31" s="61">
        <f>'Adult Ed'!L25</f>
        <v>0.01</v>
      </c>
      <c r="G31" s="73">
        <f>'Adult Ed'!M25</f>
        <v>0.02</v>
      </c>
    </row>
    <row r="32" spans="1:7" x14ac:dyDescent="0.2">
      <c r="A32" s="43" t="s">
        <v>37</v>
      </c>
      <c r="B32" s="46">
        <v>1099459</v>
      </c>
      <c r="C32" s="47">
        <v>4.08</v>
      </c>
      <c r="D32" s="72">
        <f>Technology!J25</f>
        <v>0</v>
      </c>
      <c r="E32" s="67">
        <f>Technology!K25</f>
        <v>0</v>
      </c>
      <c r="F32" s="61">
        <f>Technology!L25</f>
        <v>0</v>
      </c>
      <c r="G32" s="73">
        <f>Technology!M25</f>
        <v>0</v>
      </c>
    </row>
    <row r="33" spans="1:7" x14ac:dyDescent="0.2">
      <c r="A33" s="43" t="s">
        <v>38</v>
      </c>
      <c r="B33" s="46">
        <v>605632.35</v>
      </c>
      <c r="C33" s="47">
        <v>2.25</v>
      </c>
      <c r="D33" s="72">
        <f>'Debt Service'!J25</f>
        <v>-632.34999999997672</v>
      </c>
      <c r="E33" s="67">
        <f>'Debt Service'!K25</f>
        <v>-2.3457336004266693E-3</v>
      </c>
      <c r="F33" s="61">
        <f>'Debt Service'!L25</f>
        <v>-0.01</v>
      </c>
      <c r="G33" s="73">
        <f>'Debt Service'!M25</f>
        <v>-0.02</v>
      </c>
    </row>
    <row r="34" spans="1:7" x14ac:dyDescent="0.2">
      <c r="A34" s="43" t="s">
        <v>39</v>
      </c>
      <c r="B34" s="46">
        <v>0</v>
      </c>
      <c r="C34" s="47"/>
      <c r="D34" s="72">
        <f>'Build Res - Permissive'!J25</f>
        <v>0</v>
      </c>
      <c r="E34" s="67">
        <f>'Build Res - Permissive'!K25</f>
        <v>0</v>
      </c>
      <c r="F34" s="61">
        <f>'Build Res - Permissive'!L25</f>
        <v>0</v>
      </c>
      <c r="G34" s="73">
        <f>'Build Res - Permissive'!M25</f>
        <v>0</v>
      </c>
    </row>
    <row r="35" spans="1:7" x14ac:dyDescent="0.2">
      <c r="A35" s="48" t="s">
        <v>40</v>
      </c>
      <c r="B35" s="49">
        <v>0</v>
      </c>
      <c r="C35" s="50"/>
      <c r="D35" s="74">
        <f>'Build Res - Voted'!J25</f>
        <v>0</v>
      </c>
      <c r="E35" s="75">
        <f>'Build Res - Voted'!K25</f>
        <v>0</v>
      </c>
      <c r="F35" s="76">
        <f>'Build Res - Voted'!L25</f>
        <v>0</v>
      </c>
      <c r="G35" s="77">
        <f>'Build Res - Voted'!M25</f>
        <v>0</v>
      </c>
    </row>
    <row r="36" spans="1:7" ht="17" thickBot="1" x14ac:dyDescent="0.25">
      <c r="A36" s="51" t="s">
        <v>44</v>
      </c>
      <c r="B36" s="52">
        <f t="shared" ref="B36:G36" si="1">SUM(B27:B35)</f>
        <v>17517859.040000003</v>
      </c>
      <c r="C36" s="53">
        <f t="shared" si="1"/>
        <v>64.97999999999999</v>
      </c>
      <c r="D36" s="62">
        <f t="shared" si="1"/>
        <v>378251.12326566083</v>
      </c>
      <c r="E36" s="64">
        <f t="shared" si="1"/>
        <v>1.4031412496931315</v>
      </c>
      <c r="F36" s="65">
        <f t="shared" si="1"/>
        <v>1.88</v>
      </c>
      <c r="G36" s="66">
        <f t="shared" si="1"/>
        <v>3.76</v>
      </c>
    </row>
  </sheetData>
  <mergeCells count="4">
    <mergeCell ref="B5:C5"/>
    <mergeCell ref="D5:G5"/>
    <mergeCell ref="B23:C23"/>
    <mergeCell ref="D23:G23"/>
  </mergeCell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M26"/>
  <sheetViews>
    <sheetView workbookViewId="0">
      <selection activeCell="C22" sqref="C22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f>D22</f>
        <v>0</v>
      </c>
      <c r="J8" s="26">
        <f>ROUND($I8*J6*0.001,2)</f>
        <v>0</v>
      </c>
      <c r="K8" s="27">
        <f>ROUND($I8*K6*0.001,2)</f>
        <v>0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f>E22</f>
        <v>0</v>
      </c>
      <c r="J10" s="26">
        <f>ROUND($I10*J6*0.001,2)</f>
        <v>0</v>
      </c>
      <c r="K10" s="27">
        <f>ROUND($I10*K6*0.001,2)</f>
        <v>0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0</v>
      </c>
      <c r="K17" s="60">
        <f>G22-D22</f>
        <v>0</v>
      </c>
      <c r="L17" s="59">
        <v>0</v>
      </c>
      <c r="M17" s="59">
        <f>L17*2</f>
        <v>0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54</v>
      </c>
      <c r="D21" s="32">
        <f>'Resolution Data'!B17</f>
        <v>0</v>
      </c>
      <c r="E21" s="32">
        <f>'Resolution Data'!B35</f>
        <v>0</v>
      </c>
      <c r="G21" s="32">
        <v>0</v>
      </c>
      <c r="H21" s="32">
        <v>0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0</v>
      </c>
      <c r="E22" s="33">
        <f>E21/E16</f>
        <v>0</v>
      </c>
      <c r="G22" s="33">
        <f>G21/G16</f>
        <v>0</v>
      </c>
      <c r="H22" s="33">
        <f>H21/H16</f>
        <v>0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0</v>
      </c>
      <c r="K25" s="60">
        <f>H22-E22</f>
        <v>0</v>
      </c>
      <c r="L25" s="59">
        <v>0</v>
      </c>
      <c r="M25" s="59">
        <f>L25*2</f>
        <v>0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M26"/>
  <sheetViews>
    <sheetView workbookViewId="0">
      <selection activeCell="D21" sqref="D21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-0.5</v>
      </c>
      <c r="J8" s="26">
        <f>ROUND($I8*J6*0.001,2)</f>
        <v>-0.68</v>
      </c>
      <c r="K8" s="27">
        <f>ROUND($I8*K6*0.001,2)</f>
        <v>-1.35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1.17</v>
      </c>
      <c r="J10" s="26">
        <f>ROUND($I10*J6*0.001,2)</f>
        <v>1.58</v>
      </c>
      <c r="K10" s="27">
        <f>ROUND($I10*K6*0.001,2)</f>
        <v>3.16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-99789.064396997914</v>
      </c>
      <c r="K17" s="60">
        <f>G22-D22</f>
        <v>-0.50289106056419541</v>
      </c>
      <c r="L17" s="59">
        <v>-0.68</v>
      </c>
      <c r="M17" s="59">
        <f>L17*2</f>
        <v>-1.36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48</v>
      </c>
      <c r="D21" s="32">
        <f>'Resolution Data'!B9</f>
        <v>7908623.2599999998</v>
      </c>
      <c r="E21" s="32">
        <f>'Resolution Data'!B27</f>
        <v>5740254.04</v>
      </c>
      <c r="G21" s="32">
        <v>7808834.1956030019</v>
      </c>
      <c r="H21" s="32">
        <v>6054622.1032656608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39.855829522575377</v>
      </c>
      <c r="E22" s="33">
        <f>E21/E16</f>
        <v>21.293756268860371</v>
      </c>
      <c r="G22" s="33">
        <f>G21/G16</f>
        <v>39.352938462011181</v>
      </c>
      <c r="H22" s="33">
        <f>H21/H16</f>
        <v>22.45992014788839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314368.06326566078</v>
      </c>
      <c r="K25" s="60">
        <f>H22-E22</f>
        <v>1.1661638790280193</v>
      </c>
      <c r="L25" s="59">
        <v>1.58</v>
      </c>
      <c r="M25" s="59">
        <f>L25*2</f>
        <v>3.16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M26"/>
  <sheetViews>
    <sheetView workbookViewId="0">
      <selection activeCell="G31" sqref="G31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0.86</v>
      </c>
      <c r="J8" s="26">
        <f>ROUND($I8*J6*0.001,2)</f>
        <v>1.1599999999999999</v>
      </c>
      <c r="K8" s="27">
        <f>ROUND($I8*K6*0.001,2)</f>
        <v>2.3199999999999998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0.11</v>
      </c>
      <c r="J10" s="26">
        <f>ROUND($I10*J6*0.001,2)</f>
        <v>0.15</v>
      </c>
      <c r="K10" s="27">
        <f>ROUND($I10*K6*0.001,2)</f>
        <v>0.3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170000</v>
      </c>
      <c r="K17" s="60">
        <f>G22-D22</f>
        <v>0.8567219345378021</v>
      </c>
      <c r="L17" s="59">
        <v>1.1599999999999999</v>
      </c>
      <c r="M17" s="59">
        <f>L17*2</f>
        <v>2.3199999999999998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48</v>
      </c>
      <c r="D21" s="32">
        <f>'Resolution Data'!B10</f>
        <v>13760123.59</v>
      </c>
      <c r="E21" s="32">
        <f>'Resolution Data'!B28</f>
        <v>7242029.0599999996</v>
      </c>
      <c r="G21" s="32">
        <v>13930123.59</v>
      </c>
      <c r="H21" s="32">
        <v>7272029.0599999996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69.344704126493923</v>
      </c>
      <c r="E22" s="33">
        <f>E21/E16</f>
        <v>26.864664981908007</v>
      </c>
      <c r="G22" s="33">
        <f>G21/G16</f>
        <v>70.201426061031725</v>
      </c>
      <c r="H22" s="33">
        <f>H21/H16</f>
        <v>26.975951465679344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30000</v>
      </c>
      <c r="K25" s="60">
        <f>H22-E22</f>
        <v>0.11128648377133743</v>
      </c>
      <c r="L25" s="59">
        <v>0.15</v>
      </c>
      <c r="M25" s="59">
        <f>L25*2</f>
        <v>0.3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M26"/>
  <sheetViews>
    <sheetView workbookViewId="0">
      <selection activeCell="D21" sqref="D21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0.2</v>
      </c>
      <c r="J8" s="26">
        <f>ROUND($I8*J6*0.001,2)</f>
        <v>0.27</v>
      </c>
      <c r="K8" s="27">
        <f>ROUND($I8*K6*0.001,2)</f>
        <v>0.54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0.11</v>
      </c>
      <c r="J10" s="26">
        <f>ROUND($I10*J6*0.001,2)</f>
        <v>0.15</v>
      </c>
      <c r="K10" s="27">
        <f>ROUND($I10*K6*0.001,2)</f>
        <v>0.3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40079.10999999987</v>
      </c>
      <c r="K17" s="60">
        <f>G22-D22</f>
        <v>0.20198030972795955</v>
      </c>
      <c r="L17" s="59">
        <v>0.27</v>
      </c>
      <c r="M17" s="59">
        <f>L17*2</f>
        <v>0.54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49</v>
      </c>
      <c r="D21" s="32">
        <f>'Resolution Data'!B11</f>
        <v>2559920.89</v>
      </c>
      <c r="E21" s="32">
        <f>'Resolution Data'!B29</f>
        <v>1369449.98</v>
      </c>
      <c r="G21" s="32">
        <v>2600000</v>
      </c>
      <c r="H21" s="32">
        <v>1400000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12.900825747908927</v>
      </c>
      <c r="E22" s="33">
        <f>E21/E16</f>
        <v>5.0800424324975877</v>
      </c>
      <c r="G22" s="33">
        <f>G21/G16</f>
        <v>13.102806057636887</v>
      </c>
      <c r="H22" s="33">
        <f>H21/H16</f>
        <v>5.1933692426623885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30550.020000000019</v>
      </c>
      <c r="K25" s="60">
        <f>H22-E22</f>
        <v>0.11332681016480084</v>
      </c>
      <c r="L25" s="59">
        <v>0.15</v>
      </c>
      <c r="M25" s="59">
        <f>L25*2</f>
        <v>0.3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M26"/>
  <sheetViews>
    <sheetView workbookViewId="0">
      <selection activeCell="D21" sqref="D21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0.01</v>
      </c>
      <c r="J8" s="26">
        <f>ROUND($I8*J6*0.001,2)</f>
        <v>0.01</v>
      </c>
      <c r="K8" s="27">
        <f>ROUND($I8*K6*0.001,2)</f>
        <v>0.03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0</v>
      </c>
      <c r="J10" s="26">
        <f>ROUND($I10*J6*0.001,2)</f>
        <v>0</v>
      </c>
      <c r="K10" s="27">
        <f>ROUND($I10*K6*0.001,2)</f>
        <v>0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1927.7299999999814</v>
      </c>
      <c r="K17" s="60">
        <f>G22-D22</f>
        <v>9.7148739698038611E-3</v>
      </c>
      <c r="L17" s="59">
        <v>0.01</v>
      </c>
      <c r="M17" s="59">
        <f>L17*2</f>
        <v>0.02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50</v>
      </c>
      <c r="D21" s="32">
        <f>'Resolution Data'!B12</f>
        <v>2573072.27</v>
      </c>
      <c r="E21" s="32">
        <f>'Resolution Data'!B30</f>
        <v>444287.72</v>
      </c>
      <c r="G21" s="32">
        <v>2575000</v>
      </c>
      <c r="H21" s="32">
        <v>445000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12.967102663882113</v>
      </c>
      <c r="E22" s="33">
        <f>E21/E16</f>
        <v>1.6481072713861424</v>
      </c>
      <c r="G22" s="33">
        <f>G21/G16</f>
        <v>12.976817537851916</v>
      </c>
      <c r="H22" s="33">
        <f>H21/H16</f>
        <v>1.6507495092748308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712.28000000002794</v>
      </c>
      <c r="K25" s="60">
        <f>H22-E22</f>
        <v>2.6422378886883369E-3</v>
      </c>
      <c r="L25" s="59">
        <v>0</v>
      </c>
      <c r="M25" s="59">
        <f>L25*2</f>
        <v>0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M26"/>
  <sheetViews>
    <sheetView workbookViewId="0">
      <selection activeCell="L26" sqref="L26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0.01</v>
      </c>
      <c r="J8" s="26">
        <f>ROUND($I8*J6*0.001,2)</f>
        <v>0.01</v>
      </c>
      <c r="K8" s="27">
        <f>ROUND($I8*K6*0.001,2)</f>
        <v>0.03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0.01</v>
      </c>
      <c r="J10" s="26">
        <f>ROUND($I10*J6*0.001,2)</f>
        <v>0.01</v>
      </c>
      <c r="K10" s="27">
        <f>ROUND($I10*K6*0.001,2)</f>
        <v>0.03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2916</v>
      </c>
      <c r="K17" s="60">
        <f>G22-D22</f>
        <v>1.469530094771887E-2</v>
      </c>
      <c r="L17" s="59">
        <v>0.01</v>
      </c>
      <c r="M17" s="59">
        <f>L17*2</f>
        <v>0.02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20</v>
      </c>
      <c r="D21" s="32">
        <f>'Resolution Data'!B13</f>
        <v>432084</v>
      </c>
      <c r="E21" s="32">
        <f>'Resolution Data'!B31</f>
        <v>1016746.89</v>
      </c>
      <c r="G21" s="32">
        <v>435000</v>
      </c>
      <c r="H21" s="32">
        <v>1020000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2.1775049433107601</v>
      </c>
      <c r="E22" s="33">
        <f>E21/E16</f>
        <v>3.7716728757847422</v>
      </c>
      <c r="G22" s="33">
        <f>G21/G16</f>
        <v>2.1922002442584789</v>
      </c>
      <c r="H22" s="33">
        <f>H21/H16</f>
        <v>3.7837404482254544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3253.109999999986</v>
      </c>
      <c r="K25" s="60">
        <f>H22-E22</f>
        <v>1.2067572440712215E-2</v>
      </c>
      <c r="L25" s="59">
        <v>0.01</v>
      </c>
      <c r="M25" s="59">
        <f>L25*2</f>
        <v>0.02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M26"/>
  <sheetViews>
    <sheetView workbookViewId="0">
      <selection activeCell="D21" sqref="D21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0</v>
      </c>
      <c r="J8" s="26">
        <f>ROUND($I8*J6*0.001,2)</f>
        <v>0</v>
      </c>
      <c r="K8" s="27">
        <f>ROUND($I8*K6*0.001,2)</f>
        <v>0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0</v>
      </c>
      <c r="J10" s="26">
        <f>ROUND($I10*J6*0.001,2)</f>
        <v>0</v>
      </c>
      <c r="K10" s="27">
        <f>ROUND($I10*K6*0.001,2)</f>
        <v>0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0</v>
      </c>
      <c r="K17" s="60">
        <f>G22-D22</f>
        <v>0</v>
      </c>
      <c r="L17" s="59">
        <v>0</v>
      </c>
      <c r="M17" s="59">
        <f>L17*2</f>
        <v>0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51</v>
      </c>
      <c r="D21" s="32">
        <f>'Resolution Data'!B14</f>
        <v>1200000</v>
      </c>
      <c r="E21" s="32">
        <f>'Resolution Data'!B32</f>
        <v>1099459</v>
      </c>
      <c r="G21" s="32">
        <v>1200000</v>
      </c>
      <c r="H21" s="32">
        <v>1099459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6.0474489496785626</v>
      </c>
      <c r="E22" s="33">
        <f>E21/E16</f>
        <v>4.0784975386916766</v>
      </c>
      <c r="G22" s="33">
        <f>G21/G16</f>
        <v>6.0474489496785626</v>
      </c>
      <c r="H22" s="33">
        <f>H21/H16</f>
        <v>4.0784975386916766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0</v>
      </c>
      <c r="K25" s="60">
        <f>H22-E22</f>
        <v>0</v>
      </c>
      <c r="L25" s="59">
        <v>0</v>
      </c>
      <c r="M25" s="59">
        <f>L25*2</f>
        <v>0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M26"/>
  <sheetViews>
    <sheetView workbookViewId="0">
      <selection activeCell="D21" sqref="D21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v>0.45</v>
      </c>
      <c r="J8" s="26">
        <f>ROUND($I8*J6*0.001,2)</f>
        <v>0.61</v>
      </c>
      <c r="K8" s="27">
        <f>ROUND($I8*K6*0.001,2)</f>
        <v>1.22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v>-0.01</v>
      </c>
      <c r="J10" s="26">
        <f>ROUND($I10*J6*0.001,2)</f>
        <v>-0.01</v>
      </c>
      <c r="K10" s="27">
        <f>ROUND($I10*K6*0.001,2)</f>
        <v>-0.03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88959.910000000149</v>
      </c>
      <c r="K17" s="60">
        <f>G22-D22</f>
        <v>0.44831709524416397</v>
      </c>
      <c r="L17" s="59">
        <v>0.61</v>
      </c>
      <c r="M17" s="59">
        <f>L17*2</f>
        <v>1.22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52</v>
      </c>
      <c r="D21" s="32">
        <f>'Resolution Data'!B15</f>
        <v>9111040.0899999999</v>
      </c>
      <c r="E21" s="32">
        <f>'Resolution Data'!B33</f>
        <v>605632.35</v>
      </c>
      <c r="G21" s="32">
        <v>9200000</v>
      </c>
      <c r="H21" s="32">
        <v>605000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45.915458185624814</v>
      </c>
      <c r="E22" s="33">
        <f>E21/E16</f>
        <v>2.2466231563223875</v>
      </c>
      <c r="G22" s="33">
        <f>G21/G16</f>
        <v>46.363775280868978</v>
      </c>
      <c r="H22" s="33">
        <f>H21/H16</f>
        <v>2.2442774227219608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-632.34999999997672</v>
      </c>
      <c r="K25" s="60">
        <f>H22-E22</f>
        <v>-2.3457336004266693E-3</v>
      </c>
      <c r="L25" s="59">
        <v>-0.01</v>
      </c>
      <c r="M25" s="59">
        <f>L25*2</f>
        <v>-0.02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1:M26"/>
  <sheetViews>
    <sheetView tabSelected="1" workbookViewId="0">
      <selection activeCell="D22" sqref="D22"/>
    </sheetView>
  </sheetViews>
  <sheetFormatPr baseColWidth="10" defaultColWidth="8.83203125" defaultRowHeight="16" x14ac:dyDescent="0.2"/>
  <cols>
    <col min="1" max="1" width="2" style="2" customWidth="1"/>
    <col min="2" max="2" width="4.6640625" style="2" customWidth="1"/>
    <col min="3" max="3" width="25" style="2" customWidth="1"/>
    <col min="4" max="5" width="15.6640625" style="2" customWidth="1"/>
    <col min="6" max="6" width="2" style="2" customWidth="1"/>
    <col min="7" max="7" width="15.6640625" style="2" customWidth="1"/>
    <col min="8" max="8" width="16.83203125" style="2" customWidth="1"/>
    <col min="9" max="9" width="8" style="2" bestFit="1" customWidth="1"/>
    <col min="10" max="10" width="17.5" style="2" customWidth="1"/>
    <col min="11" max="11" width="16.5" style="2" customWidth="1"/>
    <col min="12" max="12" width="14.33203125" style="2" customWidth="1"/>
    <col min="13" max="13" width="17.6640625" style="2" customWidth="1"/>
    <col min="14" max="16384" width="8.83203125" style="2"/>
  </cols>
  <sheetData>
    <row r="1" spans="1:13" x14ac:dyDescent="0.2">
      <c r="A1" s="1"/>
      <c r="B1" s="9"/>
      <c r="C1" s="9"/>
      <c r="D1" s="9"/>
      <c r="E1" s="9"/>
      <c r="F1" s="9"/>
      <c r="G1" s="9"/>
      <c r="H1" s="9"/>
      <c r="I1" s="9"/>
      <c r="J1" s="10" t="s">
        <v>0</v>
      </c>
      <c r="K1" s="10" t="s">
        <v>1</v>
      </c>
      <c r="L1" s="1"/>
    </row>
    <row r="2" spans="1:13" x14ac:dyDescent="0.2">
      <c r="A2" s="1">
        <v>1</v>
      </c>
      <c r="B2" s="11" t="s">
        <v>2</v>
      </c>
      <c r="C2" s="3"/>
      <c r="D2" s="3"/>
      <c r="E2" s="3"/>
      <c r="F2" s="3"/>
      <c r="G2" s="3"/>
      <c r="H2" s="3"/>
      <c r="I2" s="3"/>
      <c r="J2" s="12">
        <v>100000</v>
      </c>
      <c r="K2" s="13">
        <v>200000</v>
      </c>
      <c r="L2" s="1"/>
    </row>
    <row r="3" spans="1:13" x14ac:dyDescent="0.2">
      <c r="A3" s="1">
        <v>2</v>
      </c>
      <c r="B3" s="4" t="s">
        <v>3</v>
      </c>
      <c r="C3" s="14" t="s">
        <v>4</v>
      </c>
      <c r="D3" s="5"/>
      <c r="E3" s="5"/>
      <c r="F3" s="5"/>
      <c r="G3" s="5"/>
      <c r="H3" s="5"/>
      <c r="I3" s="15">
        <v>0</v>
      </c>
      <c r="J3" s="16">
        <f>J2*$I$3</f>
        <v>0</v>
      </c>
      <c r="K3" s="17">
        <f>K2*$I$3</f>
        <v>0</v>
      </c>
      <c r="L3" s="1"/>
    </row>
    <row r="4" spans="1:13" x14ac:dyDescent="0.2">
      <c r="A4" s="1">
        <v>3</v>
      </c>
      <c r="B4" s="4" t="s">
        <v>5</v>
      </c>
      <c r="C4" s="5" t="s">
        <v>6</v>
      </c>
      <c r="D4" s="5"/>
      <c r="E4" s="5"/>
      <c r="F4" s="5"/>
      <c r="G4" s="5"/>
      <c r="H4" s="5"/>
      <c r="I4" s="5"/>
      <c r="J4" s="16">
        <f>J2-J3</f>
        <v>100000</v>
      </c>
      <c r="K4" s="17">
        <f>K2-K3</f>
        <v>200000</v>
      </c>
      <c r="L4" s="1"/>
    </row>
    <row r="5" spans="1:13" x14ac:dyDescent="0.2">
      <c r="A5" s="1">
        <v>4</v>
      </c>
      <c r="B5" s="4" t="s">
        <v>7</v>
      </c>
      <c r="C5" s="5" t="s">
        <v>8</v>
      </c>
      <c r="D5" s="5"/>
      <c r="E5" s="5"/>
      <c r="F5" s="5"/>
      <c r="G5" s="5"/>
      <c r="H5" s="5"/>
      <c r="I5" s="18">
        <v>1.35E-2</v>
      </c>
      <c r="J5" s="5"/>
      <c r="K5" s="6"/>
      <c r="L5" s="1"/>
    </row>
    <row r="6" spans="1:13" x14ac:dyDescent="0.2">
      <c r="A6" s="1">
        <v>5</v>
      </c>
      <c r="B6" s="7" t="s">
        <v>5</v>
      </c>
      <c r="C6" s="8" t="s">
        <v>9</v>
      </c>
      <c r="D6" s="8"/>
      <c r="E6" s="8"/>
      <c r="F6" s="8"/>
      <c r="G6" s="8"/>
      <c r="H6" s="8"/>
      <c r="I6" s="8"/>
      <c r="J6" s="19">
        <f>J4*$I$5</f>
        <v>1350</v>
      </c>
      <c r="K6" s="20">
        <f>K4*$I$5</f>
        <v>2700</v>
      </c>
      <c r="L6" s="1"/>
    </row>
    <row r="7" spans="1:13" x14ac:dyDescent="0.2">
      <c r="A7" s="1">
        <v>7</v>
      </c>
      <c r="B7" s="1" t="s">
        <v>10</v>
      </c>
      <c r="C7" s="1"/>
      <c r="D7" s="1"/>
      <c r="E7" s="1"/>
      <c r="F7" s="1"/>
      <c r="G7" s="1"/>
      <c r="H7" s="1"/>
      <c r="I7" s="21" t="s">
        <v>11</v>
      </c>
      <c r="J7" s="10" t="s">
        <v>0</v>
      </c>
      <c r="K7" s="10" t="s">
        <v>1</v>
      </c>
      <c r="L7" s="1"/>
    </row>
    <row r="8" spans="1:13" x14ac:dyDescent="0.2">
      <c r="A8" s="1"/>
      <c r="B8" s="22" t="s">
        <v>12</v>
      </c>
      <c r="C8" s="23"/>
      <c r="D8" s="23"/>
      <c r="E8" s="23"/>
      <c r="F8" s="23"/>
      <c r="G8" s="23"/>
      <c r="H8" s="24" t="s">
        <v>13</v>
      </c>
      <c r="I8" s="25">
        <f>D22</f>
        <v>0</v>
      </c>
      <c r="J8" s="26">
        <f>ROUND($I8*J6*0.001,2)</f>
        <v>0</v>
      </c>
      <c r="K8" s="27">
        <f>ROUND($I8*K6*0.001,2)</f>
        <v>0</v>
      </c>
      <c r="L8" s="1"/>
    </row>
    <row r="9" spans="1:13" x14ac:dyDescent="0.2">
      <c r="A9" s="1"/>
      <c r="B9" s="28"/>
      <c r="C9" s="9"/>
      <c r="D9" s="9"/>
      <c r="E9" s="9"/>
      <c r="F9" s="9"/>
      <c r="G9" s="9"/>
      <c r="H9" s="29"/>
      <c r="I9" s="30"/>
      <c r="J9" s="30"/>
      <c r="K9" s="30"/>
      <c r="L9" s="1"/>
    </row>
    <row r="10" spans="1:13" x14ac:dyDescent="0.2">
      <c r="A10" s="1"/>
      <c r="B10" s="22" t="s">
        <v>14</v>
      </c>
      <c r="C10" s="23"/>
      <c r="D10" s="23"/>
      <c r="E10" s="23"/>
      <c r="F10" s="23"/>
      <c r="G10" s="23"/>
      <c r="H10" s="24" t="s">
        <v>15</v>
      </c>
      <c r="I10" s="25">
        <f>E22</f>
        <v>0</v>
      </c>
      <c r="J10" s="26">
        <f>ROUND($I10*J6*0.001,2)</f>
        <v>0</v>
      </c>
      <c r="K10" s="27">
        <f>ROUND($I10*K6*0.001,2)</f>
        <v>0</v>
      </c>
      <c r="L10" s="1"/>
    </row>
    <row r="11" spans="1:13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3" ht="17" thickBot="1" x14ac:dyDescent="0.25"/>
    <row r="13" spans="1:13" ht="17" thickBot="1" x14ac:dyDescent="0.25">
      <c r="D13" s="81" t="s">
        <v>46</v>
      </c>
      <c r="E13" s="81"/>
      <c r="G13" s="81" t="s">
        <v>47</v>
      </c>
      <c r="H13" s="81"/>
      <c r="J13" s="55" t="s">
        <v>23</v>
      </c>
      <c r="K13" s="56"/>
      <c r="L13" s="56"/>
      <c r="M13" s="57"/>
    </row>
    <row r="14" spans="1:13" ht="17" thickBot="1" x14ac:dyDescent="0.25">
      <c r="D14" s="58" t="s">
        <v>13</v>
      </c>
      <c r="E14" s="58" t="s">
        <v>15</v>
      </c>
      <c r="F14" s="58"/>
      <c r="G14" s="58" t="s">
        <v>13</v>
      </c>
      <c r="H14" s="58" t="s">
        <v>15</v>
      </c>
      <c r="J14" s="36"/>
      <c r="K14" s="38"/>
      <c r="L14" s="38" t="s">
        <v>24</v>
      </c>
      <c r="M14" s="37" t="s">
        <v>24</v>
      </c>
    </row>
    <row r="15" spans="1:13" x14ac:dyDescent="0.2">
      <c r="C15" s="2" t="s">
        <v>16</v>
      </c>
      <c r="D15" s="32">
        <v>198430778</v>
      </c>
      <c r="E15" s="32">
        <v>269574516</v>
      </c>
      <c r="G15" s="32">
        <f>D15</f>
        <v>198430778</v>
      </c>
      <c r="H15" s="32">
        <f>E15</f>
        <v>269574516</v>
      </c>
      <c r="J15" s="36"/>
      <c r="K15" s="38" t="s">
        <v>25</v>
      </c>
      <c r="L15" s="38" t="s">
        <v>26</v>
      </c>
      <c r="M15" s="37" t="s">
        <v>27</v>
      </c>
    </row>
    <row r="16" spans="1:13" ht="17" thickBot="1" x14ac:dyDescent="0.25">
      <c r="C16" s="2" t="s">
        <v>17</v>
      </c>
      <c r="D16" s="32">
        <f>D15*0.001</f>
        <v>198430.77799999999</v>
      </c>
      <c r="E16" s="32">
        <f>E15*0.001</f>
        <v>269574.516</v>
      </c>
      <c r="G16" s="32">
        <f>D16</f>
        <v>198430.77799999999</v>
      </c>
      <c r="H16" s="32">
        <f>E16</f>
        <v>269574.516</v>
      </c>
      <c r="J16" s="40" t="s">
        <v>30</v>
      </c>
      <c r="K16" s="42" t="s">
        <v>11</v>
      </c>
      <c r="L16" s="42" t="s">
        <v>31</v>
      </c>
      <c r="M16" s="41" t="s">
        <v>31</v>
      </c>
    </row>
    <row r="17" spans="2:13" x14ac:dyDescent="0.2">
      <c r="D17" s="32"/>
      <c r="E17" s="32"/>
      <c r="J17" s="59">
        <f>G21-D21</f>
        <v>1225700</v>
      </c>
      <c r="K17" s="60">
        <f>G22-D22</f>
        <v>6.1769651480175121</v>
      </c>
      <c r="L17" s="59">
        <v>0</v>
      </c>
      <c r="M17" s="59">
        <f>L17*2</f>
        <v>0</v>
      </c>
    </row>
    <row r="18" spans="2:13" x14ac:dyDescent="0.2">
      <c r="C18" s="2" t="s">
        <v>18</v>
      </c>
      <c r="D18" s="34">
        <v>11770</v>
      </c>
      <c r="E18" s="34">
        <v>5365</v>
      </c>
      <c r="G18" s="2">
        <v>12257</v>
      </c>
      <c r="H18" s="2">
        <v>5844</v>
      </c>
    </row>
    <row r="19" spans="2:13" x14ac:dyDescent="0.2">
      <c r="D19" s="32"/>
      <c r="E19" s="32"/>
    </row>
    <row r="20" spans="2:13" ht="17" thickBot="1" x14ac:dyDescent="0.25">
      <c r="B20" s="54" t="s">
        <v>45</v>
      </c>
    </row>
    <row r="21" spans="2:13" ht="17" thickBot="1" x14ac:dyDescent="0.25">
      <c r="C21" s="2" t="s">
        <v>53</v>
      </c>
      <c r="D21" s="32">
        <v>0</v>
      </c>
      <c r="E21" s="32">
        <f>'Resolution Data'!B34</f>
        <v>0</v>
      </c>
      <c r="G21" s="32">
        <v>1225700</v>
      </c>
      <c r="H21" s="32">
        <v>0</v>
      </c>
      <c r="J21" s="55" t="s">
        <v>43</v>
      </c>
      <c r="K21" s="56"/>
      <c r="L21" s="56"/>
      <c r="M21" s="57"/>
    </row>
    <row r="22" spans="2:13" x14ac:dyDescent="0.2">
      <c r="C22" s="2" t="s">
        <v>19</v>
      </c>
      <c r="D22" s="33">
        <f>D21/D16</f>
        <v>0</v>
      </c>
      <c r="E22" s="33">
        <f>E21/E16</f>
        <v>0</v>
      </c>
      <c r="G22" s="33">
        <f>G21/G16</f>
        <v>6.1769651480175121</v>
      </c>
      <c r="H22" s="33">
        <f>H21/H16</f>
        <v>0</v>
      </c>
      <c r="J22" s="36"/>
      <c r="K22" s="38"/>
      <c r="L22" s="38" t="s">
        <v>24</v>
      </c>
      <c r="M22" s="37" t="s">
        <v>24</v>
      </c>
    </row>
    <row r="23" spans="2:13" x14ac:dyDescent="0.2">
      <c r="J23" s="36"/>
      <c r="K23" s="38" t="s">
        <v>25</v>
      </c>
      <c r="L23" s="38" t="s">
        <v>26</v>
      </c>
      <c r="M23" s="37" t="s">
        <v>27</v>
      </c>
    </row>
    <row r="24" spans="2:13" ht="17" thickBot="1" x14ac:dyDescent="0.25">
      <c r="B24" s="54"/>
      <c r="J24" s="40" t="s">
        <v>30</v>
      </c>
      <c r="K24" s="42" t="s">
        <v>11</v>
      </c>
      <c r="L24" s="42" t="s">
        <v>31</v>
      </c>
      <c r="M24" s="41" t="s">
        <v>31</v>
      </c>
    </row>
    <row r="25" spans="2:13" x14ac:dyDescent="0.2">
      <c r="D25" s="32"/>
      <c r="E25" s="32"/>
      <c r="J25" s="59">
        <f>H21-E21</f>
        <v>0</v>
      </c>
      <c r="K25" s="60">
        <f>H22-E22</f>
        <v>0</v>
      </c>
      <c r="L25" s="59">
        <v>0</v>
      </c>
      <c r="M25" s="59">
        <f>L25*2</f>
        <v>0</v>
      </c>
    </row>
    <row r="26" spans="2:13" x14ac:dyDescent="0.2">
      <c r="D26" s="33"/>
      <c r="E26" s="33"/>
    </row>
  </sheetData>
  <mergeCells count="2">
    <mergeCell ref="D13:E13"/>
    <mergeCell ref="G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Resolution Data</vt:lpstr>
      <vt:lpstr>General - Base</vt:lpstr>
      <vt:lpstr>General - Voted</vt:lpstr>
      <vt:lpstr>Transportation</vt:lpstr>
      <vt:lpstr>Tuition</vt:lpstr>
      <vt:lpstr>Adult Ed</vt:lpstr>
      <vt:lpstr>Technology</vt:lpstr>
      <vt:lpstr>Debt Service</vt:lpstr>
      <vt:lpstr>Build Res - Permissive</vt:lpstr>
      <vt:lpstr>Build Res - Voted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2017-02-27T20:12:08Z</dcterms:created>
  <dcterms:modified xsi:type="dcterms:W3CDTF">2017-11-01T18:19:40Z</dcterms:modified>
</cp:coreProperties>
</file>