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Presentations\MASBO Budget Workshops\2022 - Permissive Levy Notice\"/>
    </mc:Choice>
  </mc:AlternateContent>
  <bookViews>
    <workbookView xWindow="0" yWindow="0" windowWidth="19200" windowHeight="11460" tabRatio="911" activeTab="14"/>
  </bookViews>
  <sheets>
    <sheet name="Start Here" sheetId="2" r:id="rId1"/>
    <sheet name="General" sheetId="14" r:id="rId2"/>
    <sheet name="Transportation" sheetId="13" r:id="rId3"/>
    <sheet name="Bus Depreciation" sheetId="10" r:id="rId4"/>
    <sheet name="Tuition" sheetId="12" r:id="rId5"/>
    <sheet name="Retirement" sheetId="8" r:id="rId6"/>
    <sheet name="Adult Ed" sheetId="9" r:id="rId7"/>
    <sheet name="Technology" sheetId="1" r:id="rId8"/>
    <sheet name="Flexibility" sheetId="6" r:id="rId9"/>
    <sheet name="Debt Service" sheetId="11" r:id="rId10"/>
    <sheet name="Building Reserve" sheetId="7" r:id="rId11"/>
    <sheet name="Notice Detail" sheetId="19" r:id="rId12"/>
    <sheet name="FY2023 Recap" sheetId="3" r:id="rId13"/>
    <sheet name="Two-year Tax Comparison" sheetId="20" r:id="rId14"/>
    <sheet name="FY23 Taxes by Type" sheetId="21" r:id="rId15"/>
  </sheets>
  <definedNames>
    <definedName name="_xlnm.Print_Area" localSheetId="10">'Building Reserve'!$A$1:$I$37</definedName>
    <definedName name="_xlnm.Print_Area" localSheetId="11">'Notice Detail'!$A$1:$M$61</definedName>
  </definedNames>
  <calcPr calcId="162913"/>
</workbook>
</file>

<file path=xl/calcChain.xml><?xml version="1.0" encoding="utf-8"?>
<calcChain xmlns="http://schemas.openxmlformats.org/spreadsheetml/2006/main">
  <c r="D5" i="2" l="1"/>
  <c r="E5" i="2"/>
  <c r="C5" i="2"/>
  <c r="I54" i="19" l="1"/>
  <c r="G54" i="19"/>
  <c r="G53" i="19"/>
  <c r="G52" i="19"/>
  <c r="G51" i="19"/>
  <c r="G50" i="19"/>
  <c r="F54" i="19"/>
  <c r="E54" i="19"/>
  <c r="H26" i="12" l="1"/>
  <c r="H26" i="11"/>
  <c r="A1" i="21" l="1"/>
  <c r="E16" i="21"/>
  <c r="C16" i="21"/>
  <c r="E14" i="21"/>
  <c r="F14" i="21" s="1"/>
  <c r="C13" i="21"/>
  <c r="F13" i="21" s="1"/>
  <c r="E10" i="21"/>
  <c r="D8" i="21"/>
  <c r="D17" i="21" s="1"/>
  <c r="C8" i="21"/>
  <c r="D31" i="10"/>
  <c r="C11" i="7"/>
  <c r="C12" i="7"/>
  <c r="C10" i="7"/>
  <c r="B11" i="11"/>
  <c r="B12" i="11"/>
  <c r="B10" i="11"/>
  <c r="B11" i="6"/>
  <c r="B12" i="6"/>
  <c r="B10" i="6"/>
  <c r="B11" i="1"/>
  <c r="B12" i="1"/>
  <c r="B10" i="1"/>
  <c r="B11" i="9"/>
  <c r="B12" i="9"/>
  <c r="B10" i="9"/>
  <c r="B11" i="8"/>
  <c r="B12" i="8"/>
  <c r="B10" i="8"/>
  <c r="B11" i="12"/>
  <c r="B12" i="12"/>
  <c r="B10" i="12"/>
  <c r="B11" i="10"/>
  <c r="B12" i="10"/>
  <c r="B10" i="10"/>
  <c r="B11" i="13"/>
  <c r="B12" i="13"/>
  <c r="B10" i="13"/>
  <c r="G28" i="19"/>
  <c r="F8" i="21" l="1"/>
  <c r="F16" i="21"/>
  <c r="F10" i="21"/>
  <c r="E28" i="19"/>
  <c r="F30" i="19"/>
  <c r="F31" i="19"/>
  <c r="F32" i="19"/>
  <c r="F33" i="19"/>
  <c r="F34" i="19"/>
  <c r="F35" i="19"/>
  <c r="F36" i="19"/>
  <c r="F37" i="19"/>
  <c r="F38" i="19"/>
  <c r="F39" i="19"/>
  <c r="F40" i="19"/>
  <c r="E31" i="19"/>
  <c r="E32" i="19"/>
  <c r="E33" i="19"/>
  <c r="E34" i="19"/>
  <c r="E35" i="19"/>
  <c r="E36" i="19"/>
  <c r="E37" i="19"/>
  <c r="E38" i="19"/>
  <c r="E39" i="19"/>
  <c r="E40" i="19"/>
  <c r="E30" i="19"/>
  <c r="F41" i="19" l="1"/>
  <c r="E41" i="19"/>
  <c r="G13" i="19"/>
  <c r="G16" i="19"/>
  <c r="G17" i="19"/>
  <c r="G19" i="19"/>
  <c r="G20" i="19"/>
  <c r="C45" i="14"/>
  <c r="E45" i="14"/>
  <c r="E13" i="14"/>
  <c r="D13" i="13"/>
  <c r="F19" i="8"/>
  <c r="H17" i="19" l="1"/>
  <c r="G37" i="19"/>
  <c r="H19" i="19"/>
  <c r="G39" i="19"/>
  <c r="H20" i="19"/>
  <c r="G40" i="19"/>
  <c r="H16" i="19"/>
  <c r="G36" i="19"/>
  <c r="G14" i="19"/>
  <c r="H14" i="19" s="1"/>
  <c r="E11" i="21"/>
  <c r="F11" i="21" s="1"/>
  <c r="H13" i="19"/>
  <c r="G33" i="19"/>
  <c r="L60" i="20"/>
  <c r="K61" i="20"/>
  <c r="J61" i="20"/>
  <c r="I61" i="20"/>
  <c r="H61" i="20"/>
  <c r="G61" i="20"/>
  <c r="F61" i="20"/>
  <c r="E61" i="20"/>
  <c r="D61" i="20"/>
  <c r="C61" i="20"/>
  <c r="I10" i="20"/>
  <c r="I9" i="20"/>
  <c r="G9" i="20"/>
  <c r="K9" i="20"/>
  <c r="J9" i="20"/>
  <c r="H9" i="20"/>
  <c r="F9" i="20"/>
  <c r="E9" i="20"/>
  <c r="D9" i="20"/>
  <c r="C9" i="20"/>
  <c r="D60" i="20"/>
  <c r="E60" i="20"/>
  <c r="F60" i="20"/>
  <c r="G60" i="20"/>
  <c r="H60" i="20"/>
  <c r="I60" i="20"/>
  <c r="J60" i="20"/>
  <c r="K60" i="20"/>
  <c r="C60" i="20"/>
  <c r="A3" i="20"/>
  <c r="A3" i="21" s="1"/>
  <c r="I11" i="20" l="1"/>
  <c r="I37" i="19"/>
  <c r="H37" i="19"/>
  <c r="G34" i="19"/>
  <c r="I34" i="19" s="1"/>
  <c r="I39" i="19"/>
  <c r="H39" i="19"/>
  <c r="J39" i="19" s="1"/>
  <c r="K39" i="19" s="1"/>
  <c r="L39" i="19" s="1"/>
  <c r="I40" i="19"/>
  <c r="H40" i="19"/>
  <c r="J40" i="19" s="1"/>
  <c r="K40" i="19" s="1"/>
  <c r="L40" i="19" s="1"/>
  <c r="H36" i="19"/>
  <c r="J36" i="19" s="1"/>
  <c r="K36" i="19" s="1"/>
  <c r="L36" i="19" s="1"/>
  <c r="I36" i="19"/>
  <c r="H33" i="19"/>
  <c r="I33" i="19"/>
  <c r="L9" i="20"/>
  <c r="L61" i="20"/>
  <c r="C46" i="14"/>
  <c r="G11" i="19"/>
  <c r="G31" i="19" s="1"/>
  <c r="G10" i="19"/>
  <c r="I39" i="14"/>
  <c r="I17" i="19"/>
  <c r="I19" i="19"/>
  <c r="I15" i="7"/>
  <c r="J33" i="19" l="1"/>
  <c r="K33" i="19" s="1"/>
  <c r="L33" i="19" s="1"/>
  <c r="H51" i="19"/>
  <c r="J37" i="19"/>
  <c r="K37" i="19" s="1"/>
  <c r="L37" i="19" s="1"/>
  <c r="H54" i="19"/>
  <c r="J54" i="19" s="1"/>
  <c r="K54" i="19" s="1"/>
  <c r="L54" i="19" s="1"/>
  <c r="H34" i="19"/>
  <c r="H31" i="19"/>
  <c r="J31" i="19" s="1"/>
  <c r="K31" i="19" s="1"/>
  <c r="L31" i="19" s="1"/>
  <c r="I31" i="19"/>
  <c r="I10" i="19"/>
  <c r="G30" i="19"/>
  <c r="G8" i="3"/>
  <c r="K10" i="20"/>
  <c r="K11" i="20" s="1"/>
  <c r="I20" i="19"/>
  <c r="H10" i="20"/>
  <c r="H11" i="20" s="1"/>
  <c r="I16" i="19"/>
  <c r="I13" i="19"/>
  <c r="E10" i="20"/>
  <c r="E11" i="20" s="1"/>
  <c r="G45" i="14"/>
  <c r="I11" i="19"/>
  <c r="H11" i="19"/>
  <c r="J11" i="19" s="1"/>
  <c r="H10" i="19"/>
  <c r="C10" i="20"/>
  <c r="E46" i="14"/>
  <c r="C47" i="14"/>
  <c r="G34" i="7"/>
  <c r="I26" i="7" s="1"/>
  <c r="A2" i="3"/>
  <c r="A2" i="7"/>
  <c r="A2" i="11"/>
  <c r="A2" i="6"/>
  <c r="A2" i="1"/>
  <c r="A2" i="9"/>
  <c r="A2" i="8"/>
  <c r="A2" i="12"/>
  <c r="A2" i="10"/>
  <c r="A2" i="13"/>
  <c r="J34" i="19" l="1"/>
  <c r="K34" i="19" s="1"/>
  <c r="H52" i="19"/>
  <c r="I30" i="19"/>
  <c r="H30" i="19"/>
  <c r="C11" i="20"/>
  <c r="C62" i="20"/>
  <c r="J10" i="19"/>
  <c r="K10" i="19" s="1"/>
  <c r="G46" i="14"/>
  <c r="E47" i="14"/>
  <c r="G48" i="19"/>
  <c r="E48" i="19"/>
  <c r="F53" i="19"/>
  <c r="E53" i="19"/>
  <c r="F52" i="19"/>
  <c r="E52" i="19"/>
  <c r="F51" i="19"/>
  <c r="J51" i="19" s="1"/>
  <c r="E51" i="19"/>
  <c r="F50" i="19"/>
  <c r="E50" i="19"/>
  <c r="E31" i="7"/>
  <c r="I51" i="19"/>
  <c r="F21" i="19"/>
  <c r="E21" i="19"/>
  <c r="A3" i="19"/>
  <c r="J30" i="19" l="1"/>
  <c r="L34" i="19"/>
  <c r="C63" i="20"/>
  <c r="G47" i="14"/>
  <c r="K8" i="3" s="1"/>
  <c r="E55" i="19"/>
  <c r="F55" i="19"/>
  <c r="C35" i="7"/>
  <c r="E35" i="7" s="1"/>
  <c r="G35" i="7" s="1"/>
  <c r="K30" i="19" l="1"/>
  <c r="E36" i="7"/>
  <c r="K11" i="19"/>
  <c r="L11" i="19" s="1"/>
  <c r="L30" i="19" l="1"/>
  <c r="L10" i="19"/>
  <c r="H24" i="9" l="1"/>
  <c r="E13" i="3" s="1"/>
  <c r="I34" i="14"/>
  <c r="E8" i="3" s="1"/>
  <c r="I15" i="14"/>
  <c r="A4" i="14"/>
  <c r="A1" i="14"/>
  <c r="H15" i="13"/>
  <c r="C9" i="3" s="1"/>
  <c r="H26" i="13"/>
  <c r="D34" i="13"/>
  <c r="I9" i="3"/>
  <c r="A4" i="13"/>
  <c r="A1" i="13"/>
  <c r="D32" i="12"/>
  <c r="I11" i="3"/>
  <c r="D13" i="12"/>
  <c r="H15" i="12" s="1"/>
  <c r="C11" i="3" s="1"/>
  <c r="H24" i="12"/>
  <c r="E11" i="3" s="1"/>
  <c r="A4" i="12"/>
  <c r="A1" i="12"/>
  <c r="H24" i="11"/>
  <c r="D13" i="11"/>
  <c r="H15" i="11" s="1"/>
  <c r="C16" i="3" s="1"/>
  <c r="D32" i="11"/>
  <c r="I16" i="3"/>
  <c r="E13" i="7"/>
  <c r="D13" i="6"/>
  <c r="H15" i="6" s="1"/>
  <c r="H28" i="6" s="1"/>
  <c r="I15" i="3" s="1"/>
  <c r="D13" i="1"/>
  <c r="H15" i="1" s="1"/>
  <c r="D13" i="9"/>
  <c r="H15" i="9" s="1"/>
  <c r="D13" i="8"/>
  <c r="H15" i="8" s="1"/>
  <c r="D13" i="10"/>
  <c r="H15" i="10" s="1"/>
  <c r="C10" i="3" s="1"/>
  <c r="A4" i="11"/>
  <c r="A1" i="11"/>
  <c r="H24" i="10"/>
  <c r="E10" i="3" s="1"/>
  <c r="D32" i="10"/>
  <c r="A4" i="10"/>
  <c r="A1" i="10"/>
  <c r="A3" i="3"/>
  <c r="D32" i="9"/>
  <c r="I13" i="3"/>
  <c r="A4" i="9"/>
  <c r="A1" i="9"/>
  <c r="I12" i="3"/>
  <c r="A4" i="8"/>
  <c r="A1" i="8"/>
  <c r="I24" i="7"/>
  <c r="E17" i="3"/>
  <c r="A4" i="7"/>
  <c r="A1" i="7"/>
  <c r="D32" i="6"/>
  <c r="D33" i="6" s="1"/>
  <c r="H24" i="6"/>
  <c r="G15" i="3"/>
  <c r="E15" i="3"/>
  <c r="D31" i="6"/>
  <c r="A4" i="6"/>
  <c r="A1" i="6"/>
  <c r="F7" i="3"/>
  <c r="D32" i="1"/>
  <c r="D31" i="1"/>
  <c r="H24" i="1"/>
  <c r="G14" i="3"/>
  <c r="E14" i="3"/>
  <c r="A1" i="3"/>
  <c r="A1" i="20" s="1"/>
  <c r="A1" i="1"/>
  <c r="A4" i="1"/>
  <c r="C14" i="3" l="1"/>
  <c r="H28" i="1"/>
  <c r="I14" i="3" s="1"/>
  <c r="I41" i="14"/>
  <c r="I8" i="3" s="1"/>
  <c r="H28" i="13"/>
  <c r="E9" i="21" s="1"/>
  <c r="A1" i="19"/>
  <c r="C17" i="3"/>
  <c r="K15" i="3"/>
  <c r="E16" i="3"/>
  <c r="E9" i="3"/>
  <c r="D33" i="1"/>
  <c r="C15" i="3"/>
  <c r="C13" i="3"/>
  <c r="H26" i="9"/>
  <c r="H24" i="8"/>
  <c r="E12" i="3" s="1"/>
  <c r="C12" i="3"/>
  <c r="C8" i="3"/>
  <c r="C15" i="21" l="1"/>
  <c r="G18" i="19"/>
  <c r="J10" i="20" s="1"/>
  <c r="J11" i="20" s="1"/>
  <c r="G15" i="19"/>
  <c r="E12" i="21"/>
  <c r="F12" i="21" s="1"/>
  <c r="F9" i="21"/>
  <c r="E17" i="21"/>
  <c r="G9" i="3"/>
  <c r="G12" i="19" s="1"/>
  <c r="G32" i="19" s="1"/>
  <c r="D33" i="13"/>
  <c r="D35" i="13" s="1"/>
  <c r="K9" i="3" s="1"/>
  <c r="F10" i="20"/>
  <c r="F11" i="20" s="1"/>
  <c r="I14" i="19"/>
  <c r="I52" i="19" s="1"/>
  <c r="K14" i="3"/>
  <c r="G16" i="3"/>
  <c r="D31" i="11"/>
  <c r="D33" i="11" s="1"/>
  <c r="K16" i="3" s="1"/>
  <c r="C19" i="3"/>
  <c r="G13" i="3"/>
  <c r="E19" i="3"/>
  <c r="D31" i="9"/>
  <c r="D33" i="9" s="1"/>
  <c r="D31" i="12"/>
  <c r="D33" i="12" s="1"/>
  <c r="G11" i="3"/>
  <c r="I18" i="19" l="1"/>
  <c r="F15" i="21"/>
  <c r="C17" i="21"/>
  <c r="F17" i="21" s="1"/>
  <c r="H18" i="19"/>
  <c r="J62" i="20" s="1"/>
  <c r="J63" i="20" s="1"/>
  <c r="G38" i="19"/>
  <c r="H15" i="19"/>
  <c r="G62" i="20" s="1"/>
  <c r="G63" i="20" s="1"/>
  <c r="G35" i="19"/>
  <c r="G41" i="19" s="1"/>
  <c r="I15" i="19"/>
  <c r="I53" i="19" s="1"/>
  <c r="G10" i="20"/>
  <c r="G11" i="20" s="1"/>
  <c r="I32" i="19"/>
  <c r="H32" i="19"/>
  <c r="I12" i="19"/>
  <c r="I50" i="19" s="1"/>
  <c r="H12" i="19"/>
  <c r="D62" i="20" s="1"/>
  <c r="D63" i="20" s="1"/>
  <c r="G21" i="19"/>
  <c r="D10" i="20"/>
  <c r="D11" i="20" s="1"/>
  <c r="G55" i="19"/>
  <c r="K11" i="3"/>
  <c r="K13" i="3"/>
  <c r="G10" i="3"/>
  <c r="H28" i="10"/>
  <c r="I10" i="3" s="1"/>
  <c r="D33" i="10"/>
  <c r="J32" i="19" l="1"/>
  <c r="H50" i="19"/>
  <c r="I55" i="19"/>
  <c r="H38" i="19"/>
  <c r="J38" i="19" s="1"/>
  <c r="K38" i="19" s="1"/>
  <c r="L38" i="19" s="1"/>
  <c r="I38" i="19"/>
  <c r="J18" i="19"/>
  <c r="K18" i="19" s="1"/>
  <c r="L18" i="19" s="1"/>
  <c r="I35" i="19"/>
  <c r="H35" i="19"/>
  <c r="J12" i="19"/>
  <c r="K12" i="19" s="1"/>
  <c r="L12" i="19" s="1"/>
  <c r="L10" i="20"/>
  <c r="L11" i="20" s="1"/>
  <c r="J15" i="19"/>
  <c r="K15" i="19" s="1"/>
  <c r="L15" i="19" s="1"/>
  <c r="J19" i="19"/>
  <c r="F62" i="20"/>
  <c r="F63" i="20" s="1"/>
  <c r="I62" i="20"/>
  <c r="I63" i="20" s="1"/>
  <c r="J17" i="19"/>
  <c r="K17" i="19" s="1"/>
  <c r="L17" i="19" s="1"/>
  <c r="J52" i="19"/>
  <c r="K52" i="19" s="1"/>
  <c r="L52" i="19" s="1"/>
  <c r="K10" i="3"/>
  <c r="E62" i="20" s="1"/>
  <c r="H41" i="19" l="1"/>
  <c r="J35" i="19"/>
  <c r="K35" i="19" s="1"/>
  <c r="L35" i="19" s="1"/>
  <c r="H53" i="19"/>
  <c r="J53" i="19" s="1"/>
  <c r="K53" i="19" s="1"/>
  <c r="L53" i="19" s="1"/>
  <c r="K32" i="19"/>
  <c r="J41" i="19"/>
  <c r="I41" i="19"/>
  <c r="H55" i="19"/>
  <c r="J50" i="19"/>
  <c r="K50" i="19" s="1"/>
  <c r="L50" i="19" s="1"/>
  <c r="E63" i="20"/>
  <c r="K19" i="19"/>
  <c r="L19" i="19" s="1"/>
  <c r="H62" i="20"/>
  <c r="H63" i="20" s="1"/>
  <c r="J16" i="19"/>
  <c r="K16" i="19" s="1"/>
  <c r="L16" i="19" s="1"/>
  <c r="J14" i="19"/>
  <c r="K14" i="19" s="1"/>
  <c r="L14" i="19" s="1"/>
  <c r="I21" i="19"/>
  <c r="C36" i="7"/>
  <c r="G36" i="7" s="1"/>
  <c r="I28" i="7"/>
  <c r="I17" i="3" s="1"/>
  <c r="I19" i="3" s="1"/>
  <c r="G17" i="3"/>
  <c r="G19" i="3" s="1"/>
  <c r="L32" i="19" l="1"/>
  <c r="L41" i="19" s="1"/>
  <c r="K41" i="19"/>
  <c r="K17" i="3"/>
  <c r="J13" i="19"/>
  <c r="K13" i="19" s="1"/>
  <c r="L13" i="19" s="1"/>
  <c r="K19" i="3" l="1"/>
  <c r="H21" i="19"/>
  <c r="K51" i="19"/>
  <c r="J55" i="19"/>
  <c r="K62" i="20" l="1"/>
  <c r="J20" i="19"/>
  <c r="L51" i="19"/>
  <c r="L55" i="19" s="1"/>
  <c r="K55" i="19"/>
  <c r="K20" i="19" l="1"/>
  <c r="J21" i="19"/>
  <c r="K63" i="20"/>
  <c r="L62" i="20"/>
  <c r="L63" i="20" s="1"/>
  <c r="L20" i="19" l="1"/>
  <c r="L21" i="19" s="1"/>
  <c r="K21" i="19"/>
</calcChain>
</file>

<file path=xl/comments1.xml><?xml version="1.0" encoding="utf-8"?>
<comments xmlns="http://schemas.openxmlformats.org/spreadsheetml/2006/main">
  <authors>
    <author>Mike Waterman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V-L2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V-S and V-T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V-P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V-U</t>
        </r>
      </text>
    </comment>
  </commentList>
</comments>
</file>

<file path=xl/sharedStrings.xml><?xml version="1.0" encoding="utf-8"?>
<sst xmlns="http://schemas.openxmlformats.org/spreadsheetml/2006/main" count="317" uniqueCount="123">
  <si>
    <t>Fund Balance Reappropriated</t>
  </si>
  <si>
    <t>Plus: Non-Levy Revenue</t>
  </si>
  <si>
    <t>Subtotal: Non-Levy Revenue</t>
  </si>
  <si>
    <t>Plus: Voter-Approved Levy Amount</t>
  </si>
  <si>
    <t>Equals: Proposed Adopted Budget</t>
  </si>
  <si>
    <t>Projected Fund Balance Reappropriated</t>
  </si>
  <si>
    <t>District Name:</t>
  </si>
  <si>
    <t>Projecting Fund Balance Reappropriated:</t>
  </si>
  <si>
    <t>Other:</t>
  </si>
  <si>
    <t>Bus Depreciation Fund (11)</t>
  </si>
  <si>
    <t>Transportation Fund (10)</t>
  </si>
  <si>
    <t>Tuition Fund (13)</t>
  </si>
  <si>
    <t>Retirement Fund (14)</t>
  </si>
  <si>
    <t>Adult Ed Fund (17)</t>
  </si>
  <si>
    <t>Technology Fund (28)</t>
  </si>
  <si>
    <t>Flexibility Fund (29)</t>
  </si>
  <si>
    <t xml:space="preserve">Debt Service Fund (50) </t>
  </si>
  <si>
    <t>Projected</t>
  </si>
  <si>
    <t>Non Levy Revenue</t>
  </si>
  <si>
    <t>Local Tax Levy</t>
  </si>
  <si>
    <t>=</t>
  </si>
  <si>
    <t>Adopted Budget</t>
  </si>
  <si>
    <t>Levied Mills</t>
  </si>
  <si>
    <t>Total</t>
  </si>
  <si>
    <t>Voter-Approved Levy:</t>
  </si>
  <si>
    <t>Taxable Value:</t>
  </si>
  <si>
    <t>Levied Mills:</t>
  </si>
  <si>
    <t>+</t>
  </si>
  <si>
    <t>State Technology Payment (28-3281)</t>
  </si>
  <si>
    <t>General Fund (01)</t>
  </si>
  <si>
    <t>Building Reserve Fund (61)</t>
  </si>
  <si>
    <t>County Retirement Distribution (14-2240)</t>
  </si>
  <si>
    <t>Adult Education Fund (17)</t>
  </si>
  <si>
    <t>Adult Education Fees (17-1340)</t>
  </si>
  <si>
    <t>Interest (17-1510)</t>
  </si>
  <si>
    <t>Interest (28-1510)</t>
  </si>
  <si>
    <t>Interest (29-1510)</t>
  </si>
  <si>
    <t>Interest (61-1510)</t>
  </si>
  <si>
    <t>Interest (14-1510)</t>
  </si>
  <si>
    <t>Plus: Permissive Levy Amount</t>
  </si>
  <si>
    <t>Interest (11-1510)</t>
  </si>
  <si>
    <t>Interest (50-1510)</t>
  </si>
  <si>
    <t>Debt Service (50)</t>
  </si>
  <si>
    <t>Tuition (13)</t>
  </si>
  <si>
    <t>Interest (13-1510)</t>
  </si>
  <si>
    <t>Interest (10-1510)</t>
  </si>
  <si>
    <t>Taxable Value</t>
  </si>
  <si>
    <t>Interest (01-1510)</t>
  </si>
  <si>
    <t>Other Revenue (01-1900)</t>
  </si>
  <si>
    <t>Plus: Non-Levy Revenue*</t>
  </si>
  <si>
    <t>County On-Schedule Transportation Reimbursement (10-2220)*</t>
  </si>
  <si>
    <t>State On-Schedule Transportation Reimbursement (10-3210)*</t>
  </si>
  <si>
    <t>* From OPI Transportation Fund Budget Spreadsheet</t>
  </si>
  <si>
    <t>3-year average:</t>
  </si>
  <si>
    <t>Direct State Aid (01-3110)*</t>
  </si>
  <si>
    <t>Quality Educator Payment (01-3111)*</t>
  </si>
  <si>
    <t>At-Risk Student Payment (01-3112)*</t>
  </si>
  <si>
    <t>Indian Education for All Payment (01-3113)*</t>
  </si>
  <si>
    <t>American Indian Achievement Gap Payment (01-3114)*</t>
  </si>
  <si>
    <t>Special Education Allowable Cost Payment (01-3115)*</t>
  </si>
  <si>
    <t>Data for Acheivement Payment (01-3116)*</t>
  </si>
  <si>
    <t>Guaranteed Tax Base Aid (01-3120)*</t>
  </si>
  <si>
    <t>* From OPI General Fund Budget Spreadsheet or Preliminary Budget Data Sheets</t>
  </si>
  <si>
    <t>Permissive Levy Amount:</t>
  </si>
  <si>
    <t>Voter-Approved Levy Amount:</t>
  </si>
  <si>
    <t>Fund</t>
  </si>
  <si>
    <t>$</t>
  </si>
  <si>
    <t>Mills</t>
  </si>
  <si>
    <t>Change $</t>
  </si>
  <si>
    <t>Change Mills</t>
  </si>
  <si>
    <t>Est. Annual Tax Impact $100K home</t>
  </si>
  <si>
    <t>Est. Annual Tax Impact $200K home</t>
  </si>
  <si>
    <t>Transportation</t>
  </si>
  <si>
    <t>Bus Depreciation</t>
  </si>
  <si>
    <t>Tuition</t>
  </si>
  <si>
    <t>Adult Ed</t>
  </si>
  <si>
    <t>Technology</t>
  </si>
  <si>
    <t>Flexibility</t>
  </si>
  <si>
    <t>Debt Service</t>
  </si>
  <si>
    <t>Building Reserve Permissive</t>
  </si>
  <si>
    <t>Building Reserve Voted</t>
  </si>
  <si>
    <t xml:space="preserve">Grand Total </t>
  </si>
  <si>
    <t>Voter-Approved Levy</t>
  </si>
  <si>
    <t>Permissive Levy</t>
  </si>
  <si>
    <t>Total Levy</t>
  </si>
  <si>
    <t>Amount</t>
  </si>
  <si>
    <t>ALL-FUND DISTRICT PROJECTIONS AND SB307 NOTICE REQUIREMENTS</t>
  </si>
  <si>
    <t>Plus: Total Permissive and Voter-Approved Levy Amount</t>
  </si>
  <si>
    <t>Plus: Levy Amounts:</t>
  </si>
  <si>
    <t>BASE Levy*</t>
  </si>
  <si>
    <t>Over-BASE Levy*</t>
  </si>
  <si>
    <t>Total General Fund Levy</t>
  </si>
  <si>
    <t>General - OverBASE</t>
  </si>
  <si>
    <t>General - BASE</t>
  </si>
  <si>
    <t>BASE Levy</t>
  </si>
  <si>
    <t>Over-BASE Levy</t>
  </si>
  <si>
    <t>Change</t>
  </si>
  <si>
    <t>Levied Dollars:</t>
  </si>
  <si>
    <t>FY2018 Levied Mills</t>
  </si>
  <si>
    <t>FY2019 Projected Levied Mills</t>
  </si>
  <si>
    <t>General</t>
  </si>
  <si>
    <t>Building Reserve</t>
  </si>
  <si>
    <t>TOTAL - ALL FUNDS USING PROJECTED TAXABLE VALUE:</t>
  </si>
  <si>
    <t>TOTAL - ALL FUNDS USING PRIOR YEAR TAXABLE VALUE:</t>
  </si>
  <si>
    <t>FY23 Projected</t>
  </si>
  <si>
    <t>FY22</t>
  </si>
  <si>
    <t>FY21</t>
  </si>
  <si>
    <t>FY20</t>
  </si>
  <si>
    <t>FY2022-23 Proposed Adopted Budget</t>
  </si>
  <si>
    <t>2021-22 Actual Levies</t>
  </si>
  <si>
    <t>2022-23 Projections</t>
  </si>
  <si>
    <t>Fund Balance Reappropriated FY22:</t>
  </si>
  <si>
    <t>Fund Balance Reappropriated FY21:</t>
  </si>
  <si>
    <t>Fund Balance Reappropriated FY20:</t>
  </si>
  <si>
    <t>Tax Comparison: FY2022 to FY2023</t>
  </si>
  <si>
    <t>FY2021-22 Levied Dollars</t>
  </si>
  <si>
    <t>FY2022-23 Projected Levied Dollars</t>
  </si>
  <si>
    <t>Voter Approved Taxes</t>
  </si>
  <si>
    <t>Permissive Taxes Mandated by State Law</t>
  </si>
  <si>
    <t>Permissive, Non-Mandatory Taxes Approved by Board of Trustees</t>
  </si>
  <si>
    <t>FY2022-23 Local Property Tax Summary by Authorizing Entity</t>
  </si>
  <si>
    <t>REQUIRED 20-9-116, MCA NOTICE (MILLS CALCULATED USING PRIOR YEAR TAXABLE VALUE):</t>
  </si>
  <si>
    <t>Change Over 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</si>
</sst>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 val="doubleAccounting"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8">
    <xf numFmtId="0" fontId="0" fillId="0" borderId="0" xfId="0"/>
    <xf numFmtId="44" fontId="0" fillId="0" borderId="0" xfId="0" applyNumberFormat="1" applyProtection="1"/>
    <xf numFmtId="44" fontId="0" fillId="0" borderId="1" xfId="0" applyNumberFormat="1" applyBorder="1" applyProtection="1"/>
    <xf numFmtId="44" fontId="0" fillId="0" borderId="0" xfId="0" applyNumberFormat="1" applyAlignment="1" applyProtection="1">
      <alignment horizontal="right"/>
    </xf>
    <xf numFmtId="44" fontId="0" fillId="0" borderId="1" xfId="0" applyNumberFormat="1" applyBorder="1" applyProtection="1">
      <protection locked="0"/>
    </xf>
    <xf numFmtId="44" fontId="1" fillId="0" borderId="0" xfId="0" applyNumberFormat="1" applyFont="1" applyProtection="1"/>
    <xf numFmtId="44" fontId="1" fillId="0" borderId="0" xfId="0" applyNumberFormat="1" applyFont="1" applyAlignment="1" applyProtection="1">
      <alignment horizontal="right"/>
    </xf>
    <xf numFmtId="44" fontId="0" fillId="0" borderId="2" xfId="0" applyNumberFormat="1" applyBorder="1" applyProtection="1">
      <protection locked="0"/>
    </xf>
    <xf numFmtId="44" fontId="2" fillId="0" borderId="0" xfId="0" applyNumberFormat="1" applyFont="1" applyProtection="1"/>
    <xf numFmtId="44" fontId="3" fillId="0" borderId="0" xfId="0" applyNumberFormat="1" applyFont="1" applyProtection="1"/>
    <xf numFmtId="44" fontId="4" fillId="0" borderId="0" xfId="0" applyNumberFormat="1" applyFont="1" applyProtection="1"/>
    <xf numFmtId="44" fontId="0" fillId="0" borderId="0" xfId="0" applyNumberFormat="1" applyAlignment="1" applyProtection="1"/>
    <xf numFmtId="44" fontId="0" fillId="0" borderId="0" xfId="0" applyNumberFormat="1" applyFont="1" applyAlignment="1" applyProtection="1">
      <alignment horizontal="right"/>
    </xf>
    <xf numFmtId="44" fontId="0" fillId="0" borderId="0" xfId="0" applyNumberFormat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2" fillId="0" borderId="0" xfId="0" applyNumberFormat="1" applyFont="1"/>
    <xf numFmtId="43" fontId="0" fillId="0" borderId="0" xfId="0" applyNumberFormat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/>
    <xf numFmtId="43" fontId="0" fillId="0" borderId="0" xfId="0" applyNumberFormat="1" applyProtection="1"/>
    <xf numFmtId="0" fontId="4" fillId="0" borderId="0" xfId="0" applyFont="1"/>
    <xf numFmtId="44" fontId="0" fillId="0" borderId="1" xfId="0" quotePrefix="1" applyNumberFormat="1" applyBorder="1" applyAlignment="1">
      <alignment horizontal="center" vertical="center"/>
    </xf>
    <xf numFmtId="44" fontId="0" fillId="0" borderId="0" xfId="0" applyNumberFormat="1" applyBorder="1" applyProtection="1"/>
    <xf numFmtId="44" fontId="0" fillId="0" borderId="1" xfId="0" applyNumberFormat="1" applyBorder="1" applyAlignment="1" applyProtection="1">
      <alignment horizontal="center"/>
    </xf>
    <xf numFmtId="3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42" fontId="0" fillId="0" borderId="0" xfId="0" applyNumberFormat="1" applyProtection="1">
      <protection locked="0"/>
    </xf>
    <xf numFmtId="44" fontId="0" fillId="0" borderId="0" xfId="0" applyNumberFormat="1" applyBorder="1" applyAlignment="1" applyProtection="1"/>
    <xf numFmtId="44" fontId="0" fillId="0" borderId="0" xfId="0" applyNumberFormat="1" applyBorder="1" applyAlignment="1" applyProtection="1">
      <alignment horizontal="right"/>
    </xf>
    <xf numFmtId="44" fontId="0" fillId="0" borderId="0" xfId="0" applyNumberFormat="1" applyBorder="1" applyAlignment="1" applyProtection="1">
      <alignment horizontal="center"/>
    </xf>
    <xf numFmtId="44" fontId="2" fillId="0" borderId="3" xfId="0" applyNumberFormat="1" applyFont="1" applyBorder="1" applyProtection="1">
      <protection locked="0"/>
    </xf>
    <xf numFmtId="44" fontId="0" fillId="0" borderId="11" xfId="0" applyNumberFormat="1" applyBorder="1" applyAlignment="1" applyProtection="1">
      <alignment horizontal="center"/>
    </xf>
    <xf numFmtId="44" fontId="0" fillId="0" borderId="2" xfId="0" applyNumberForma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44" fontId="0" fillId="0" borderId="4" xfId="0" applyNumberFormat="1" applyBorder="1" applyProtection="1"/>
    <xf numFmtId="44" fontId="0" fillId="0" borderId="6" xfId="0" applyNumberFormat="1" applyBorder="1" applyProtection="1"/>
    <xf numFmtId="44" fontId="0" fillId="0" borderId="5" xfId="0" applyNumberFormat="1" applyBorder="1" applyProtection="1"/>
    <xf numFmtId="44" fontId="0" fillId="0" borderId="9" xfId="0" applyNumberFormat="1" applyBorder="1" applyAlignment="1" applyProtection="1"/>
    <xf numFmtId="44" fontId="0" fillId="0" borderId="10" xfId="0" applyNumberFormat="1" applyBorder="1" applyAlignment="1" applyProtection="1"/>
    <xf numFmtId="4" fontId="0" fillId="0" borderId="11" xfId="0" applyNumberFormat="1" applyBorder="1" applyProtection="1"/>
    <xf numFmtId="4" fontId="0" fillId="0" borderId="2" xfId="0" applyNumberFormat="1" applyBorder="1" applyProtection="1"/>
    <xf numFmtId="4" fontId="0" fillId="0" borderId="12" xfId="0" applyNumberFormat="1" applyBorder="1" applyProtection="1"/>
    <xf numFmtId="43" fontId="0" fillId="0" borderId="0" xfId="0" applyNumberFormat="1" applyAlignment="1">
      <alignment horizontal="left"/>
    </xf>
    <xf numFmtId="43" fontId="0" fillId="0" borderId="1" xfId="0" applyNumberFormat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2" fontId="8" fillId="0" borderId="9" xfId="0" applyNumberFormat="1" applyFont="1" applyFill="1" applyBorder="1" applyAlignment="1" applyProtection="1">
      <alignment horizontal="center" wrapText="1"/>
      <protection locked="0"/>
    </xf>
    <xf numFmtId="43" fontId="8" fillId="0" borderId="10" xfId="0" applyNumberFormat="1" applyFont="1" applyFill="1" applyBorder="1" applyAlignment="1" applyProtection="1">
      <alignment horizontal="center" wrapText="1"/>
      <protection locked="0"/>
    </xf>
    <xf numFmtId="42" fontId="8" fillId="0" borderId="9" xfId="0" applyNumberFormat="1" applyFont="1" applyFill="1" applyBorder="1" applyProtection="1">
      <protection locked="0"/>
    </xf>
    <xf numFmtId="43" fontId="8" fillId="0" borderId="10" xfId="0" applyNumberFormat="1" applyFont="1" applyFill="1" applyBorder="1" applyProtection="1">
      <protection locked="0"/>
    </xf>
    <xf numFmtId="42" fontId="8" fillId="0" borderId="8" xfId="0" applyNumberFormat="1" applyFont="1" applyFill="1" applyBorder="1" applyProtection="1">
      <protection locked="0"/>
    </xf>
    <xf numFmtId="43" fontId="8" fillId="0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39" fontId="0" fillId="0" borderId="0" xfId="0" applyNumberFormat="1"/>
    <xf numFmtId="39" fontId="0" fillId="0" borderId="1" xfId="0" applyNumberFormat="1" applyBorder="1"/>
    <xf numFmtId="44" fontId="0" fillId="0" borderId="0" xfId="0" applyNumberFormat="1" applyAlignment="1" applyProtection="1">
      <alignment horizontal="left"/>
    </xf>
    <xf numFmtId="44" fontId="0" fillId="0" borderId="1" xfId="0" applyNumberFormat="1" applyBorder="1" applyAlignment="1" applyProtection="1">
      <alignment horizontal="left"/>
    </xf>
    <xf numFmtId="44" fontId="0" fillId="0" borderId="4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42" fontId="8" fillId="0" borderId="0" xfId="0" applyNumberFormat="1" applyFont="1" applyFill="1" applyBorder="1" applyProtection="1"/>
    <xf numFmtId="43" fontId="8" fillId="0" borderId="0" xfId="0" applyNumberFormat="1" applyFont="1" applyFill="1" applyBorder="1" applyProtection="1"/>
    <xf numFmtId="165" fontId="8" fillId="0" borderId="0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42" fontId="8" fillId="0" borderId="8" xfId="0" applyNumberFormat="1" applyFont="1" applyFill="1" applyBorder="1" applyAlignment="1" applyProtection="1">
      <alignment horizontal="center" wrapText="1"/>
    </xf>
    <xf numFmtId="43" fontId="8" fillId="0" borderId="7" xfId="0" applyNumberFormat="1" applyFont="1" applyFill="1" applyBorder="1" applyAlignment="1" applyProtection="1">
      <alignment horizontal="center" wrapText="1"/>
    </xf>
    <xf numFmtId="165" fontId="8" fillId="0" borderId="8" xfId="0" applyNumberFormat="1" applyFont="1" applyFill="1" applyBorder="1" applyAlignment="1" applyProtection="1">
      <alignment horizontal="center" wrapText="1"/>
    </xf>
    <xf numFmtId="43" fontId="8" fillId="0" borderId="1" xfId="0" applyNumberFormat="1" applyFont="1" applyFill="1" applyBorder="1" applyAlignment="1" applyProtection="1">
      <alignment horizontal="center" wrapText="1"/>
    </xf>
    <xf numFmtId="165" fontId="8" fillId="0" borderId="1" xfId="0" applyNumberFormat="1" applyFont="1" applyFill="1" applyBorder="1" applyAlignment="1" applyProtection="1">
      <alignment horizontal="center" wrapText="1"/>
    </xf>
    <xf numFmtId="44" fontId="8" fillId="0" borderId="1" xfId="0" applyNumberFormat="1" applyFont="1" applyFill="1" applyBorder="1" applyAlignment="1" applyProtection="1">
      <alignment horizontal="center" wrapText="1"/>
    </xf>
    <xf numFmtId="44" fontId="8" fillId="0" borderId="7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right"/>
    </xf>
    <xf numFmtId="42" fontId="8" fillId="0" borderId="9" xfId="0" applyNumberFormat="1" applyFont="1" applyFill="1" applyBorder="1" applyAlignment="1" applyProtection="1">
      <alignment horizontal="center" wrapText="1"/>
    </xf>
    <xf numFmtId="43" fontId="8" fillId="0" borderId="10" xfId="0" applyNumberFormat="1" applyFont="1" applyFill="1" applyBorder="1" applyAlignment="1" applyProtection="1">
      <alignment horizontal="center" wrapText="1"/>
    </xf>
    <xf numFmtId="165" fontId="8" fillId="0" borderId="9" xfId="0" applyNumberFormat="1" applyFont="1" applyFill="1" applyBorder="1" applyAlignment="1" applyProtection="1">
      <alignment horizontal="center" wrapText="1"/>
    </xf>
    <xf numFmtId="43" fontId="8" fillId="0" borderId="0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 applyProtection="1">
      <alignment horizontal="center" wrapText="1"/>
    </xf>
    <xf numFmtId="44" fontId="8" fillId="0" borderId="0" xfId="0" applyNumberFormat="1" applyFont="1" applyFill="1" applyBorder="1" applyAlignment="1" applyProtection="1">
      <alignment horizontal="center" wrapText="1"/>
    </xf>
    <xf numFmtId="44" fontId="8" fillId="0" borderId="10" xfId="0" applyNumberFormat="1" applyFont="1" applyFill="1" applyBorder="1" applyAlignment="1" applyProtection="1">
      <alignment horizontal="center" wrapText="1"/>
    </xf>
    <xf numFmtId="42" fontId="8" fillId="0" borderId="9" xfId="0" applyNumberFormat="1" applyFont="1" applyFill="1" applyBorder="1" applyProtection="1"/>
    <xf numFmtId="43" fontId="8" fillId="0" borderId="10" xfId="0" applyNumberFormat="1" applyFont="1" applyFill="1" applyBorder="1" applyProtection="1"/>
    <xf numFmtId="0" fontId="8" fillId="0" borderId="1" xfId="0" applyFont="1" applyFill="1" applyBorder="1" applyAlignment="1" applyProtection="1">
      <alignment horizontal="right"/>
    </xf>
    <xf numFmtId="0" fontId="8" fillId="0" borderId="7" xfId="0" applyFont="1" applyFill="1" applyBorder="1" applyAlignment="1" applyProtection="1">
      <alignment horizontal="right"/>
    </xf>
    <xf numFmtId="42" fontId="8" fillId="0" borderId="8" xfId="0" applyNumberFormat="1" applyFont="1" applyFill="1" applyBorder="1" applyProtection="1"/>
    <xf numFmtId="43" fontId="8" fillId="0" borderId="7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42" fontId="11" fillId="0" borderId="9" xfId="0" applyNumberFormat="1" applyFont="1" applyFill="1" applyBorder="1" applyProtection="1"/>
    <xf numFmtId="43" fontId="11" fillId="0" borderId="10" xfId="1" applyNumberFormat="1" applyFont="1" applyFill="1" applyBorder="1" applyProtection="1"/>
    <xf numFmtId="165" fontId="11" fillId="0" borderId="9" xfId="0" applyNumberFormat="1" applyFont="1" applyFill="1" applyBorder="1" applyProtection="1"/>
    <xf numFmtId="43" fontId="11" fillId="0" borderId="0" xfId="0" applyNumberFormat="1" applyFont="1" applyFill="1" applyBorder="1" applyProtection="1"/>
    <xf numFmtId="165" fontId="11" fillId="0" borderId="0" xfId="0" applyNumberFormat="1" applyFont="1" applyFill="1" applyBorder="1" applyProtection="1"/>
    <xf numFmtId="44" fontId="11" fillId="0" borderId="0" xfId="0" applyNumberFormat="1" applyFont="1" applyFill="1" applyBorder="1" applyProtection="1"/>
    <xf numFmtId="44" fontId="11" fillId="0" borderId="10" xfId="0" applyNumberFormat="1" applyFont="1" applyFill="1" applyBorder="1" applyProtection="1"/>
    <xf numFmtId="165" fontId="8" fillId="0" borderId="8" xfId="0" applyNumberFormat="1" applyFont="1" applyFill="1" applyBorder="1" applyProtection="1"/>
    <xf numFmtId="43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/>
    <xf numFmtId="44" fontId="8" fillId="0" borderId="1" xfId="0" applyNumberFormat="1" applyFont="1" applyFill="1" applyBorder="1" applyProtection="1"/>
    <xf numFmtId="44" fontId="8" fillId="0" borderId="7" xfId="0" applyNumberFormat="1" applyFont="1" applyFill="1" applyBorder="1" applyProtection="1"/>
    <xf numFmtId="42" fontId="8" fillId="0" borderId="4" xfId="0" applyNumberFormat="1" applyFont="1" applyFill="1" applyBorder="1" applyAlignment="1" applyProtection="1">
      <alignment horizontal="center" wrapText="1"/>
    </xf>
    <xf numFmtId="39" fontId="8" fillId="0" borderId="5" xfId="0" applyNumberFormat="1" applyFont="1" applyFill="1" applyBorder="1" applyAlignment="1" applyProtection="1">
      <alignment horizontal="center" wrapText="1"/>
    </xf>
    <xf numFmtId="165" fontId="8" fillId="0" borderId="4" xfId="0" applyNumberFormat="1" applyFont="1" applyFill="1" applyBorder="1" applyAlignment="1" applyProtection="1">
      <alignment horizontal="center" wrapText="1"/>
    </xf>
    <xf numFmtId="43" fontId="8" fillId="0" borderId="6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 applyProtection="1">
      <alignment horizontal="center" wrapText="1"/>
    </xf>
    <xf numFmtId="44" fontId="8" fillId="0" borderId="6" xfId="0" applyNumberFormat="1" applyFont="1" applyFill="1" applyBorder="1" applyAlignment="1" applyProtection="1">
      <alignment horizontal="center" wrapText="1"/>
    </xf>
    <xf numFmtId="44" fontId="8" fillId="0" borderId="5" xfId="0" applyNumberFormat="1" applyFont="1" applyFill="1" applyBorder="1" applyAlignment="1" applyProtection="1">
      <alignment horizontal="center" wrapText="1"/>
    </xf>
    <xf numFmtId="39" fontId="8" fillId="0" borderId="10" xfId="0" applyNumberFormat="1" applyFont="1" applyFill="1" applyBorder="1" applyAlignment="1" applyProtection="1">
      <alignment horizontal="center" wrapText="1"/>
    </xf>
    <xf numFmtId="39" fontId="8" fillId="0" borderId="7" xfId="0" applyNumberFormat="1" applyFont="1" applyFill="1" applyBorder="1" applyAlignment="1" applyProtection="1">
      <alignment horizontal="center" wrapText="1"/>
    </xf>
    <xf numFmtId="42" fontId="8" fillId="0" borderId="4" xfId="0" applyNumberFormat="1" applyFont="1" applyFill="1" applyBorder="1" applyProtection="1"/>
    <xf numFmtId="43" fontId="8" fillId="0" borderId="5" xfId="0" applyNumberFormat="1" applyFont="1" applyFill="1" applyBorder="1" applyProtection="1"/>
    <xf numFmtId="42" fontId="12" fillId="0" borderId="0" xfId="0" applyNumberFormat="1" applyFont="1" applyFill="1" applyBorder="1" applyProtection="1"/>
    <xf numFmtId="164" fontId="0" fillId="0" borderId="0" xfId="0" applyNumberFormat="1"/>
    <xf numFmtId="0" fontId="0" fillId="0" borderId="1" xfId="0" applyBorder="1"/>
    <xf numFmtId="0" fontId="15" fillId="0" borderId="0" xfId="0" applyFont="1" applyAlignment="1">
      <alignment vertical="center"/>
    </xf>
    <xf numFmtId="42" fontId="15" fillId="0" borderId="0" xfId="0" applyNumberFormat="1" applyFont="1" applyAlignment="1">
      <alignment vertical="center"/>
    </xf>
    <xf numFmtId="42" fontId="16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1" fontId="0" fillId="0" borderId="0" xfId="0" applyNumberFormat="1"/>
    <xf numFmtId="41" fontId="0" fillId="0" borderId="1" xfId="0" applyNumberFormat="1" applyBorder="1"/>
    <xf numFmtId="0" fontId="17" fillId="0" borderId="0" xfId="0" applyFont="1" applyFill="1" applyBorder="1" applyAlignment="1" applyProtection="1">
      <alignment horizontal="right"/>
    </xf>
    <xf numFmtId="42" fontId="8" fillId="0" borderId="6" xfId="0" applyNumberFormat="1" applyFont="1" applyFill="1" applyBorder="1" applyProtection="1"/>
    <xf numFmtId="42" fontId="8" fillId="0" borderId="1" xfId="0" applyNumberFormat="1" applyFont="1" applyFill="1" applyBorder="1" applyProtection="1"/>
    <xf numFmtId="10" fontId="0" fillId="0" borderId="0" xfId="0" applyNumberFormat="1"/>
    <xf numFmtId="164" fontId="0" fillId="0" borderId="0" xfId="0" applyNumberFormat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1" fontId="7" fillId="0" borderId="4" xfId="0" applyNumberFormat="1" applyFont="1" applyFill="1" applyBorder="1" applyAlignment="1" applyProtection="1">
      <alignment horizontal="center"/>
    </xf>
    <xf numFmtId="41" fontId="7" fillId="0" borderId="5" xfId="0" applyNumberFormat="1" applyFont="1" applyFill="1" applyBorder="1" applyAlignment="1" applyProtection="1">
      <alignment horizontal="center"/>
    </xf>
    <xf numFmtId="44" fontId="7" fillId="0" borderId="4" xfId="0" applyNumberFormat="1" applyFont="1" applyFill="1" applyBorder="1" applyAlignment="1" applyProtection="1">
      <alignment horizontal="center"/>
    </xf>
    <xf numFmtId="44" fontId="7" fillId="0" borderId="6" xfId="0" applyNumberFormat="1" applyFont="1" applyFill="1" applyBorder="1" applyAlignment="1" applyProtection="1">
      <alignment horizontal="center"/>
    </xf>
    <xf numFmtId="44" fontId="7" fillId="0" borderId="5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left"/>
    </xf>
    <xf numFmtId="4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</cellXfs>
  <cellStyles count="2">
    <cellStyle name="Currency 5" xfId="1"/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Historical and</a:t>
            </a:r>
            <a:r>
              <a:rPr lang="en-US" sz="1600" baseline="0"/>
              <a:t> Projected </a:t>
            </a:r>
            <a:r>
              <a:rPr lang="en-US" sz="1600"/>
              <a:t>Taxable Value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'Start Here'!$A$4</c:f>
              <c:strCache>
                <c:ptCount val="1"/>
                <c:pt idx="0">
                  <c:v>Taxable Value</c:v>
                </c:pt>
              </c:strCache>
            </c:strRef>
          </c:tx>
          <c:invertIfNegative val="0"/>
          <c:cat>
            <c:strRef>
              <c:f>'Start Here'!$B$3:$E$3</c:f>
              <c:strCache>
                <c:ptCount val="4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 Projected</c:v>
                </c:pt>
              </c:strCache>
            </c:strRef>
          </c:cat>
          <c:val>
            <c:numRef>
              <c:f>'Start Here'!$B$4:$E$4</c:f>
              <c:numCache>
                <c:formatCode>_("$"* #,##0_);_("$"* \(#,##0\);_("$"* "-"_);_(@_)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18B-4498-A429-62856AA3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54368"/>
        <c:axId val="202908416"/>
      </c:barChart>
      <c:catAx>
        <c:axId val="20255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908416"/>
        <c:crosses val="autoZero"/>
        <c:auto val="1"/>
        <c:lblAlgn val="ctr"/>
        <c:lblOffset val="100"/>
        <c:noMultiLvlLbl val="0"/>
      </c:catAx>
      <c:valAx>
        <c:axId val="202908416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25543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400"/>
            </a:pPr>
            <a:endParaRPr lang="en-US"/>
          </a:p>
        </c:txPr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Historical and Projected Taxable Value Change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'Start Here'!$C$3:$E$3</c:f>
              <c:strCache>
                <c:ptCount val="3"/>
                <c:pt idx="0">
                  <c:v>FY21</c:v>
                </c:pt>
                <c:pt idx="1">
                  <c:v>FY22</c:v>
                </c:pt>
                <c:pt idx="2">
                  <c:v>FY23 Projected</c:v>
                </c:pt>
              </c:strCache>
            </c:strRef>
          </c:cat>
          <c:val>
            <c:numRef>
              <c:f>'Start Here'!$C$5:$E$5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1-47A0-82EF-440C9D96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7738064"/>
        <c:axId val="1917755536"/>
      </c:barChart>
      <c:catAx>
        <c:axId val="191773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755536"/>
        <c:crosses val="autoZero"/>
        <c:auto val="1"/>
        <c:lblAlgn val="ctr"/>
        <c:lblOffset val="100"/>
        <c:noMultiLvlLbl val="0"/>
      </c:catAx>
      <c:valAx>
        <c:axId val="191775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73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FY2022-23 Levied Mills</a:t>
            </a:r>
          </a:p>
        </c:rich>
      </c:tx>
      <c:layout>
        <c:manualLayout>
          <c:xMode val="edge"/>
          <c:yMode val="edge"/>
          <c:x val="0.24769958089768745"/>
          <c:y val="4.3608608957482978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'FY2023 Recap'!$B$8:$B$17</c:f>
              <c:strCache>
                <c:ptCount val="10"/>
                <c:pt idx="0">
                  <c:v>General Fund (01)</c:v>
                </c:pt>
                <c:pt idx="1">
                  <c:v>Transportation Fund (10)</c:v>
                </c:pt>
                <c:pt idx="2">
                  <c:v>Bus Depreciation Fund (11)</c:v>
                </c:pt>
                <c:pt idx="3">
                  <c:v>Tuition Fund (13)</c:v>
                </c:pt>
                <c:pt idx="4">
                  <c:v>Retirement Fund (14)</c:v>
                </c:pt>
                <c:pt idx="5">
                  <c:v>Adult Ed Fund (17)</c:v>
                </c:pt>
                <c:pt idx="6">
                  <c:v>Technology Fund (28)</c:v>
                </c:pt>
                <c:pt idx="7">
                  <c:v>Flexibility Fund (29)</c:v>
                </c:pt>
                <c:pt idx="8">
                  <c:v>Debt Service Fund (50) </c:v>
                </c:pt>
                <c:pt idx="9">
                  <c:v>Building Reserve Fund (61)</c:v>
                </c:pt>
              </c:strCache>
            </c:strRef>
          </c:cat>
          <c:val>
            <c:numRef>
              <c:f>'FY2023 Recap'!$K$8:$K$17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0-4B34-BCE7-8938FEC6A1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</a:t>
            </a:r>
            <a:r>
              <a:rPr lang="en-US" baseline="0">
                <a:solidFill>
                  <a:sysClr val="windowText" lastClr="000000"/>
                </a:solidFill>
              </a:rPr>
              <a:t> Dollars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FY2022 and FY2023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Comparison'!$C$8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Comparison'!$C$9:$C$10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B26-AA55-6C5CC52432FE}"/>
            </c:ext>
          </c:extLst>
        </c:ser>
        <c:ser>
          <c:idx val="1"/>
          <c:order val="1"/>
          <c:tx>
            <c:strRef>
              <c:f>'Two-year Tax Comparison'!$D$8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Comparison'!$D$9:$D$10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0-4B26-AA55-6C5CC52432FE}"/>
            </c:ext>
          </c:extLst>
        </c:ser>
        <c:ser>
          <c:idx val="2"/>
          <c:order val="2"/>
          <c:tx>
            <c:strRef>
              <c:f>'Two-year Tax Comparison'!$E$8</c:f>
              <c:strCache>
                <c:ptCount val="1"/>
                <c:pt idx="0">
                  <c:v>Bus Depreciation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Comparison'!$E$9:$E$10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0-4B26-AA55-6C5CC52432FE}"/>
            </c:ext>
          </c:extLst>
        </c:ser>
        <c:ser>
          <c:idx val="3"/>
          <c:order val="3"/>
          <c:tx>
            <c:strRef>
              <c:f>'Two-year Tax Comparison'!$F$8</c:f>
              <c:strCache>
                <c:ptCount val="1"/>
                <c:pt idx="0">
                  <c:v>Tuition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Comparison'!$F$9:$F$10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A0-4B26-AA55-6C5CC52432FE}"/>
            </c:ext>
          </c:extLst>
        </c:ser>
        <c:ser>
          <c:idx val="4"/>
          <c:order val="4"/>
          <c:tx>
            <c:strRef>
              <c:f>'Two-year Tax Comparison'!$G$8</c:f>
              <c:strCache>
                <c:ptCount val="1"/>
                <c:pt idx="0">
                  <c:v>Adult 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Comparison'!$G$9:$G$10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A0-4B26-AA55-6C5CC52432FE}"/>
            </c:ext>
          </c:extLst>
        </c:ser>
        <c:ser>
          <c:idx val="5"/>
          <c:order val="5"/>
          <c:tx>
            <c:strRef>
              <c:f>'Two-year Tax Comparison'!$H$8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Comparison'!$H$9:$H$10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A0-4B26-AA55-6C5CC52432FE}"/>
            </c:ext>
          </c:extLst>
        </c:ser>
        <c:ser>
          <c:idx val="6"/>
          <c:order val="6"/>
          <c:tx>
            <c:strRef>
              <c:f>'Two-year Tax Comparison'!$I$8</c:f>
              <c:strCache>
                <c:ptCount val="1"/>
                <c:pt idx="0">
                  <c:v>Flexibility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Comparison'!$I$9:$I$10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A0-4B26-AA55-6C5CC52432FE}"/>
            </c:ext>
          </c:extLst>
        </c:ser>
        <c:ser>
          <c:idx val="7"/>
          <c:order val="7"/>
          <c:tx>
            <c:strRef>
              <c:f>'Two-year Tax Comparison'!$J$8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Comparison'!$J$9:$J$10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A0-4B26-AA55-6C5CC52432FE}"/>
            </c:ext>
          </c:extLst>
        </c:ser>
        <c:ser>
          <c:idx val="8"/>
          <c:order val="8"/>
          <c:tx>
            <c:strRef>
              <c:f>'Two-year Tax Comparison'!$K$8</c:f>
              <c:strCache>
                <c:ptCount val="1"/>
                <c:pt idx="0">
                  <c:v>Building Reserve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Comparison'!$K$9:$K$10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707424"/>
        <c:axId val="467705344"/>
      </c:barChart>
      <c:lineChart>
        <c:grouping val="standard"/>
        <c:varyColors val="0"/>
        <c:ser>
          <c:idx val="9"/>
          <c:order val="9"/>
          <c:tx>
            <c:strRef>
              <c:f>'Two-year Tax Comparison'!$L$8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&quot;$&quot;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Comparison'!$B$9:$B$10</c:f>
              <c:strCache>
                <c:ptCount val="2"/>
                <c:pt idx="0">
                  <c:v>FY2021-22 Levied Dollars</c:v>
                </c:pt>
                <c:pt idx="1">
                  <c:v>FY2022-23 Projected Levied Dollars</c:v>
                </c:pt>
              </c:strCache>
            </c:strRef>
          </c:cat>
          <c:val>
            <c:numRef>
              <c:f>'Two-year Tax Comparison'!$L$9:$L$10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07424"/>
        <c:axId val="467705344"/>
      </c:lineChart>
      <c:catAx>
        <c:axId val="4677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05344"/>
        <c:crosses val="autoZero"/>
        <c:auto val="1"/>
        <c:lblAlgn val="ctr"/>
        <c:lblOffset val="100"/>
        <c:noMultiLvlLbl val="0"/>
      </c:catAx>
      <c:valAx>
        <c:axId val="4677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0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 Mills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FY2018 and FY2019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Comparison'!$C$60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Comparison'!$C$61:$C$62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5-4E9D-ADE7-1467193747D1}"/>
            </c:ext>
          </c:extLst>
        </c:ser>
        <c:ser>
          <c:idx val="1"/>
          <c:order val="1"/>
          <c:tx>
            <c:strRef>
              <c:f>'Two-year Tax Comparison'!$D$60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Comparison'!$D$61:$D$62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5-4E9D-ADE7-1467193747D1}"/>
            </c:ext>
          </c:extLst>
        </c:ser>
        <c:ser>
          <c:idx val="2"/>
          <c:order val="2"/>
          <c:tx>
            <c:strRef>
              <c:f>'Two-year Tax Comparison'!$E$60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Comparison'!$E$61:$E$62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5-4E9D-ADE7-1467193747D1}"/>
            </c:ext>
          </c:extLst>
        </c:ser>
        <c:ser>
          <c:idx val="3"/>
          <c:order val="3"/>
          <c:tx>
            <c:strRef>
              <c:f>'Two-year Tax Comparison'!$F$60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Comparison'!$F$61:$F$62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5-4E9D-ADE7-1467193747D1}"/>
            </c:ext>
          </c:extLst>
        </c:ser>
        <c:ser>
          <c:idx val="4"/>
          <c:order val="4"/>
          <c:tx>
            <c:strRef>
              <c:f>'Two-year Tax Comparison'!$G$60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Comparison'!$G$61:$G$62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5-4E9D-ADE7-1467193747D1}"/>
            </c:ext>
          </c:extLst>
        </c:ser>
        <c:ser>
          <c:idx val="5"/>
          <c:order val="5"/>
          <c:tx>
            <c:strRef>
              <c:f>'Two-year Tax Comparison'!$H$60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Comparison'!$H$61:$H$62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5-4E9D-ADE7-1467193747D1}"/>
            </c:ext>
          </c:extLst>
        </c:ser>
        <c:ser>
          <c:idx val="6"/>
          <c:order val="6"/>
          <c:tx>
            <c:strRef>
              <c:f>'Two-year Tax Comparison'!$I$60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Comparison'!$I$61:$I$62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F5-4E9D-ADE7-1467193747D1}"/>
            </c:ext>
          </c:extLst>
        </c:ser>
        <c:ser>
          <c:idx val="7"/>
          <c:order val="7"/>
          <c:tx>
            <c:strRef>
              <c:f>'Two-year Tax Comparison'!$J$60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Comparison'!$J$61:$J$62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F5-4E9D-ADE7-1467193747D1}"/>
            </c:ext>
          </c:extLst>
        </c:ser>
        <c:ser>
          <c:idx val="8"/>
          <c:order val="8"/>
          <c:tx>
            <c:strRef>
              <c:f>'Two-year Tax Comparison'!$K$60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Comparison'!$K$61:$K$62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04416"/>
        <c:axId val="665006496"/>
      </c:barChart>
      <c:lineChart>
        <c:grouping val="standard"/>
        <c:varyColors val="0"/>
        <c:ser>
          <c:idx val="9"/>
          <c:order val="9"/>
          <c:tx>
            <c:strRef>
              <c:f>'Two-year Tax Comparison'!$L$60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Comparison'!$L$61:$L$62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04416"/>
        <c:axId val="665006496"/>
      </c:lineChart>
      <c:catAx>
        <c:axId val="6650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06496"/>
        <c:crosses val="autoZero"/>
        <c:auto val="1"/>
        <c:lblAlgn val="ctr"/>
        <c:lblOffset val="100"/>
        <c:noMultiLvlLbl val="0"/>
      </c:catAx>
      <c:valAx>
        <c:axId val="6650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0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2022-23 Authorizing Entity for Local Property Tax Dollars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76406742442606"/>
          <c:y val="0.18630885454691123"/>
          <c:w val="0.58422466498072856"/>
          <c:h val="0.498245042323331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'FY23 Taxes by Type'!$C$7</c:f>
              <c:strCache>
                <c:ptCount val="1"/>
                <c:pt idx="0">
                  <c:v>Voter Approved Taxes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Type'!$C$17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2-4BB6-A100-59DEA4C89D42}"/>
            </c:ext>
          </c:extLst>
        </c:ser>
        <c:ser>
          <c:idx val="1"/>
          <c:order val="1"/>
          <c:tx>
            <c:strRef>
              <c:f>'FY23 Taxes by Type'!$D$7</c:f>
              <c:strCache>
                <c:ptCount val="1"/>
                <c:pt idx="0">
                  <c:v>Permissive Taxes Mandated by State Law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Type'!$D$17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2-4BB6-A100-59DEA4C89D42}"/>
            </c:ext>
          </c:extLst>
        </c:ser>
        <c:ser>
          <c:idx val="2"/>
          <c:order val="2"/>
          <c:tx>
            <c:strRef>
              <c:f>'FY23 Taxes by Type'!$E$7</c:f>
              <c:strCache>
                <c:ptCount val="1"/>
                <c:pt idx="0">
                  <c:v>Permissive, Non-Mandatory Taxes Approved by Board of Trustees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Type'!$E$17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2-4BB6-A100-59DEA4C89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6058943"/>
        <c:axId val="1556056863"/>
      </c:barChart>
      <c:lineChart>
        <c:grouping val="standard"/>
        <c:varyColors val="0"/>
        <c:ser>
          <c:idx val="3"/>
          <c:order val="3"/>
          <c:tx>
            <c:strRef>
              <c:f>'FY23 Taxes by Type'!$F$7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'FY23 Taxes by Type'!$F$17</c:f>
              <c:numCache>
                <c:formatCode>_("$"* #,##0_);_("$"* \(#,##0\);_("$"* "-"_);_(@_)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2-4BB6-A100-59DEA4C89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6058943"/>
        <c:axId val="1556056863"/>
      </c:lineChart>
      <c:catAx>
        <c:axId val="155605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6863"/>
        <c:crosses val="autoZero"/>
        <c:auto val="1"/>
        <c:lblAlgn val="ctr"/>
        <c:lblOffset val="100"/>
        <c:noMultiLvlLbl val="0"/>
      </c:catAx>
      <c:valAx>
        <c:axId val="15560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2022-23 Authorizing Entity for Local Property Tax Dollars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'FY23 Taxes by Type'!$B$17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2-4646-9872-E3988267B1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2-4646-9872-E3988267B1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2-4646-9872-E3988267B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'FY23 Taxes by Type'!$C$7:$F$7</c15:sqref>
                  </c15:fullRef>
                </c:ext>
              </c:extLst>
              <c:f>'FY23 Taxes by Type'!$C$7:$E$7</c:f>
              <c:strCache>
                <c:ptCount val="3"/>
                <c:pt idx="0">
                  <c:v>Voter Approved Taxes</c:v>
                </c:pt>
                <c:pt idx="1">
                  <c:v>Permissive Taxes Mandated by State Law</c:v>
                </c:pt>
                <c:pt idx="2">
                  <c:v>Permissive, Non-Mandatory Taxes Approved by Board of Trustees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'FY23 Taxes by Type'!$C$17:$F$17</c15:sqref>
                  </c15:fullRef>
                </c:ext>
              </c:extLst>
              <c:f>'FY23 Taxes by Type'!$C$17:$E$17</c:f>
              <c:numCache>
                <c:formatCode>_("$"* #,##0_);_("$"* \(#,##0\);_("$"*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360-40CF-90B6-25A256801A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150019</xdr:colOff>
      <xdr:row>9</xdr:row>
      <xdr:rowOff>66674</xdr:rowOff>
    </xdr:from>
    <xdr:to>
      <xdr:col>4</xdr:col>
      <xdr:colOff>523875</xdr:colOff>
      <xdr:row>31</xdr:row>
      <xdr:rowOff>11906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674689</xdr:colOff>
      <xdr:row>9</xdr:row>
      <xdr:rowOff>63499</xdr:rowOff>
    </xdr:from>
    <xdr:to>
      <xdr:col>11</xdr:col>
      <xdr:colOff>273845</xdr:colOff>
      <xdr:row>31</xdr:row>
      <xdr:rowOff>7936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845342</xdr:colOff>
      <xdr:row>24</xdr:row>
      <xdr:rowOff>152400</xdr:rowOff>
    </xdr:from>
    <xdr:to>
      <xdr:col>10</xdr:col>
      <xdr:colOff>261937</xdr:colOff>
      <xdr:row>55</xdr:row>
      <xdr:rowOff>71438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898071</xdr:colOff>
      <xdr:row>12</xdr:row>
      <xdr:rowOff>108855</xdr:rowOff>
    </xdr:from>
    <xdr:to>
      <xdr:col>9</xdr:col>
      <xdr:colOff>190500</xdr:colOff>
      <xdr:row>55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825500</xdr:colOff>
      <xdr:row>65</xdr:row>
      <xdr:rowOff>57150</xdr:rowOff>
    </xdr:from>
    <xdr:to>
      <xdr:col>9</xdr:col>
      <xdr:colOff>222250</xdr:colOff>
      <xdr:row>108</xdr:row>
      <xdr:rowOff>31750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19</xdr:row>
      <xdr:rowOff>45243</xdr:rowOff>
    </xdr:from>
    <xdr:to>
      <xdr:col>4</xdr:col>
      <xdr:colOff>1226344</xdr:colOff>
      <xdr:row>42</xdr:row>
      <xdr:rowOff>130969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1333499</xdr:colOff>
      <xdr:row>19</xdr:row>
      <xdr:rowOff>45245</xdr:rowOff>
    </xdr:from>
    <xdr:to>
      <xdr:col>13</xdr:col>
      <xdr:colOff>381001</xdr:colOff>
      <xdr:row>42</xdr:row>
      <xdr:rowOff>130969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5"/>
  <sheetViews>
    <sheetView zoomScale="80" zoomScaleNormal="80" workbookViewId="0">
      <selection activeCell="G6" sqref="G6"/>
    </sheetView>
  </sheetViews>
  <sheetFormatPr defaultRowHeight="14.5" x14ac:dyDescent="0.35"/>
  <cols>
    <col min="1" max="1" width="23.453125" bestFit="1" customWidth="1"/>
    <col min="2" max="5" width="17.7265625" customWidth="1"/>
    <col min="6" max="7" width="13.7265625" customWidth="1"/>
  </cols>
  <sheetData>
    <row r="1" spans="1:5" x14ac:dyDescent="0.35">
      <c r="A1" t="s">
        <v>6</v>
      </c>
      <c r="B1" s="30"/>
    </row>
    <row r="3" spans="1:5" s="15" customFormat="1" x14ac:dyDescent="0.35">
      <c r="B3" s="29" t="s">
        <v>107</v>
      </c>
      <c r="C3" s="29" t="s">
        <v>106</v>
      </c>
      <c r="D3" s="29" t="s">
        <v>105</v>
      </c>
      <c r="E3" s="29" t="s">
        <v>104</v>
      </c>
    </row>
    <row r="4" spans="1:5" x14ac:dyDescent="0.35">
      <c r="A4" t="s">
        <v>46</v>
      </c>
      <c r="B4" s="31"/>
      <c r="C4" s="31"/>
      <c r="D4" s="31"/>
      <c r="E4" s="31"/>
    </row>
    <row r="5" spans="1:5" x14ac:dyDescent="0.35">
      <c r="A5" t="s">
        <v>122</v>
      </c>
      <c r="C5" s="137" t="e">
        <f>(C4/B4)-1</f>
        <v>#DIV/0!</v>
      </c>
      <c r="D5" s="137" t="e">
        <f t="shared" ref="D5:E5" si="0">(D4/C4)-1</f>
        <v>#DIV/0!</v>
      </c>
      <c r="E5" s="137" t="e">
        <f t="shared" si="0"/>
        <v>#DIV/0!</v>
      </c>
    </row>
  </sheetData>
  <conditionalFormatting sqref="B4:E4">
    <cfRule type="containsBlanks" dxfId="12" priority="2">
      <formula>LEN(TRIM(B4))=0</formula>
    </cfRule>
  </conditionalFormatting>
  <conditionalFormatting sqref="B1">
    <cfRule type="containsBlanks" dxfId="11" priority="1">
      <formula>LEN(TRIM(B1))=0</formula>
    </cfRule>
  </conditionalFormatting>
  <printOptions horizontalCentered="1"/>
  <pageMargins left="0.7" right="0.7" top="0.75" bottom="0.75" header="0.3" footer="0.3"/>
  <pageSetup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H33"/>
  <sheetViews>
    <sheetView zoomScale="80" zoomScaleNormal="80" workbookViewId="0">
      <selection activeCell="H28" sqref="H28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12.54296875" style="1" bestFit="1" customWidth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42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41</v>
      </c>
      <c r="F18" s="4"/>
    </row>
    <row r="19" spans="2:8" x14ac:dyDescent="0.35">
      <c r="B19" s="12" t="s">
        <v>8</v>
      </c>
      <c r="C19" s="6"/>
      <c r="D19" s="4"/>
      <c r="F19" s="4"/>
    </row>
    <row r="20" spans="2:8" x14ac:dyDescent="0.35">
      <c r="B20" s="12" t="s">
        <v>8</v>
      </c>
      <c r="C20" s="6"/>
      <c r="D20" s="4"/>
      <c r="F20" s="7"/>
    </row>
    <row r="21" spans="2:8" x14ac:dyDescent="0.35">
      <c r="B21" s="12" t="s">
        <v>8</v>
      </c>
      <c r="C21" s="6"/>
      <c r="D21" s="4"/>
      <c r="F21" s="7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4"/>
    </row>
    <row r="24" spans="2:8" x14ac:dyDescent="0.35">
      <c r="D24" s="3" t="s">
        <v>2</v>
      </c>
      <c r="H24" s="26">
        <f>SUM(F18:F23)</f>
        <v>0</v>
      </c>
    </row>
    <row r="26" spans="2:8" x14ac:dyDescent="0.35">
      <c r="B26" s="1" t="s">
        <v>3</v>
      </c>
      <c r="H26" s="2">
        <f>+H28-H24-H15</f>
        <v>0</v>
      </c>
    </row>
    <row r="28" spans="2:8" ht="15" thickBot="1" x14ac:dyDescent="0.4">
      <c r="B28" s="1" t="s">
        <v>4</v>
      </c>
      <c r="H28" s="35"/>
    </row>
    <row r="29" spans="2:8" ht="15" thickTop="1" x14ac:dyDescent="0.35"/>
    <row r="31" spans="2:8" x14ac:dyDescent="0.35">
      <c r="B31" s="63" t="s">
        <v>64</v>
      </c>
      <c r="D31" s="13">
        <f>H26</f>
        <v>0</v>
      </c>
    </row>
    <row r="32" spans="2:8" x14ac:dyDescent="0.35">
      <c r="B32" s="64" t="s">
        <v>25</v>
      </c>
      <c r="C32" s="2"/>
      <c r="D32" s="27">
        <f>'Start Here'!E4</f>
        <v>0</v>
      </c>
    </row>
    <row r="33" spans="2:4" x14ac:dyDescent="0.35">
      <c r="B33" s="63" t="s">
        <v>26</v>
      </c>
      <c r="D33" s="23" t="str">
        <f>IF('Start Here'!E4="","",ROUND(D31/D32*1000,2))</f>
        <v/>
      </c>
    </row>
  </sheetData>
  <mergeCells count="1">
    <mergeCell ref="A4:B4"/>
  </mergeCells>
  <conditionalFormatting sqref="D10:D12 F18:F23 D19:D23 H28">
    <cfRule type="containsBlanks" dxfId="2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  <pageSetUpPr fitToPage="1"/>
  </sheetPr>
  <dimension ref="A1:I36"/>
  <sheetViews>
    <sheetView topLeftCell="A20" zoomScale="90" zoomScaleNormal="90" workbookViewId="0">
      <selection activeCell="G16" sqref="G16"/>
    </sheetView>
  </sheetViews>
  <sheetFormatPr defaultColWidth="9.1796875" defaultRowHeight="14.5" x14ac:dyDescent="0.35"/>
  <cols>
    <col min="1" max="1" width="10.7265625" style="11" bestFit="1" customWidth="1"/>
    <col min="2" max="2" width="10.7265625" style="11" customWidth="1"/>
    <col min="3" max="3" width="38.453125" style="1" bestFit="1" customWidth="1"/>
    <col min="4" max="4" width="2.453125" style="1" customWidth="1"/>
    <col min="5" max="5" width="38.453125" style="1" customWidth="1"/>
    <col min="6" max="6" width="3" style="1" customWidth="1"/>
    <col min="7" max="7" width="38.453125" style="1" customWidth="1"/>
    <col min="8" max="8" width="3.1796875" style="1" customWidth="1"/>
    <col min="9" max="9" width="16.26953125" style="1" customWidth="1"/>
    <col min="10" max="11" width="9.1796875" style="1"/>
    <col min="12" max="12" width="32.7265625" style="1" bestFit="1" customWidth="1"/>
    <col min="13" max="13" width="2.54296875" style="1" customWidth="1"/>
    <col min="14" max="14" width="16.81640625" style="1" customWidth="1"/>
    <col min="15" max="16384" width="9.1796875" style="1"/>
  </cols>
  <sheetData>
    <row r="1" spans="1:9" s="10" customFormat="1" ht="18.5" x14ac:dyDescent="0.45">
      <c r="A1" s="10">
        <f>'Start Here'!B1</f>
        <v>0</v>
      </c>
    </row>
    <row r="2" spans="1:9" x14ac:dyDescent="0.35">
      <c r="A2" s="1" t="str">
        <f>General!A2</f>
        <v>FY2022-23 Proposed Adopted Budget</v>
      </c>
      <c r="B2" s="1"/>
    </row>
    <row r="3" spans="1:9" x14ac:dyDescent="0.35">
      <c r="A3" s="1" t="s">
        <v>30</v>
      </c>
      <c r="B3" s="1"/>
    </row>
    <row r="4" spans="1:9" x14ac:dyDescent="0.35">
      <c r="A4" s="138">
        <f ca="1">TODAY()</f>
        <v>44612</v>
      </c>
      <c r="B4" s="138"/>
      <c r="C4" s="138"/>
    </row>
    <row r="9" spans="1:9" ht="16" x14ac:dyDescent="0.5">
      <c r="C9" s="9" t="s">
        <v>7</v>
      </c>
      <c r="E9" s="26"/>
    </row>
    <row r="10" spans="1:9" x14ac:dyDescent="0.35">
      <c r="C10" s="3" t="str">
        <f>General!C10</f>
        <v>Fund Balance Reappropriated FY20:</v>
      </c>
      <c r="E10" s="4"/>
    </row>
    <row r="11" spans="1:9" x14ac:dyDescent="0.35">
      <c r="C11" s="3" t="str">
        <f>General!C11</f>
        <v>Fund Balance Reappropriated FY21:</v>
      </c>
      <c r="E11" s="7"/>
    </row>
    <row r="12" spans="1:9" x14ac:dyDescent="0.35">
      <c r="C12" s="3" t="str">
        <f>General!C12</f>
        <v>Fund Balance Reappropriated FY22:</v>
      </c>
      <c r="E12" s="7"/>
    </row>
    <row r="13" spans="1:9" ht="16" x14ac:dyDescent="0.5">
      <c r="C13" s="3" t="s">
        <v>53</v>
      </c>
      <c r="E13" s="9" t="str">
        <f>IF(SUM(E10:E12)=0,"",ROUND(AVERAGE(E10:E12),2))</f>
        <v/>
      </c>
    </row>
    <row r="14" spans="1:9" ht="16" x14ac:dyDescent="0.5">
      <c r="C14" s="3"/>
      <c r="E14" s="9"/>
    </row>
    <row r="15" spans="1:9" x14ac:dyDescent="0.35">
      <c r="C15" s="1" t="s">
        <v>5</v>
      </c>
      <c r="I15" s="4">
        <f>IF(E13="",0,E13)</f>
        <v>0</v>
      </c>
    </row>
    <row r="16" spans="1:9" x14ac:dyDescent="0.35">
      <c r="I16" s="26"/>
    </row>
    <row r="17" spans="3:9" x14ac:dyDescent="0.35">
      <c r="C17" s="5" t="s">
        <v>1</v>
      </c>
      <c r="D17" s="5"/>
    </row>
    <row r="18" spans="3:9" x14ac:dyDescent="0.35">
      <c r="C18" s="3"/>
      <c r="D18" s="3"/>
      <c r="E18" s="3" t="s">
        <v>37</v>
      </c>
      <c r="G18" s="4"/>
    </row>
    <row r="19" spans="3:9" x14ac:dyDescent="0.35">
      <c r="C19" s="12" t="s">
        <v>8</v>
      </c>
      <c r="D19" s="6"/>
      <c r="E19" s="4"/>
      <c r="G19" s="4"/>
    </row>
    <row r="20" spans="3:9" x14ac:dyDescent="0.35">
      <c r="C20" s="12" t="s">
        <v>8</v>
      </c>
      <c r="D20" s="6"/>
      <c r="E20" s="4"/>
      <c r="G20" s="7"/>
    </row>
    <row r="21" spans="3:9" x14ac:dyDescent="0.35">
      <c r="C21" s="12" t="s">
        <v>8</v>
      </c>
      <c r="D21" s="6"/>
      <c r="E21" s="4"/>
      <c r="G21" s="7"/>
    </row>
    <row r="22" spans="3:9" x14ac:dyDescent="0.35">
      <c r="C22" s="12" t="s">
        <v>8</v>
      </c>
      <c r="D22" s="6"/>
      <c r="E22" s="4"/>
      <c r="G22" s="7"/>
    </row>
    <row r="23" spans="3:9" x14ac:dyDescent="0.35">
      <c r="C23" s="12" t="s">
        <v>8</v>
      </c>
      <c r="D23" s="6"/>
      <c r="E23" s="4"/>
      <c r="G23" s="4"/>
    </row>
    <row r="24" spans="3:9" x14ac:dyDescent="0.35">
      <c r="E24" s="3" t="s">
        <v>2</v>
      </c>
      <c r="I24" s="1">
        <f>SUM(G18:G23)</f>
        <v>0</v>
      </c>
    </row>
    <row r="26" spans="3:9" x14ac:dyDescent="0.35">
      <c r="C26" s="1" t="s">
        <v>87</v>
      </c>
      <c r="I26" s="2">
        <f>G34</f>
        <v>0</v>
      </c>
    </row>
    <row r="28" spans="3:9" x14ac:dyDescent="0.35">
      <c r="C28" s="1" t="s">
        <v>4</v>
      </c>
      <c r="I28" s="8">
        <f>SUM(I15:I27)</f>
        <v>0</v>
      </c>
    </row>
    <row r="31" spans="3:9" x14ac:dyDescent="0.35">
      <c r="C31" s="63" t="s">
        <v>26</v>
      </c>
      <c r="E31" s="23" t="str">
        <f>IF('Start Here'!E12="","",ROUND(#REF!/#REF!*1000,2))</f>
        <v/>
      </c>
    </row>
    <row r="33" spans="2:7" s="13" customFormat="1" x14ac:dyDescent="0.35">
      <c r="C33" s="36" t="s">
        <v>82</v>
      </c>
      <c r="D33" s="37"/>
      <c r="E33" s="37" t="s">
        <v>83</v>
      </c>
      <c r="F33" s="37"/>
      <c r="G33" s="38" t="s">
        <v>84</v>
      </c>
    </row>
    <row r="34" spans="2:7" x14ac:dyDescent="0.35">
      <c r="B34" s="3" t="s">
        <v>85</v>
      </c>
      <c r="C34" s="65"/>
      <c r="D34" s="40"/>
      <c r="E34" s="66"/>
      <c r="F34" s="40"/>
      <c r="G34" s="41">
        <f>+E34+C34</f>
        <v>0</v>
      </c>
    </row>
    <row r="35" spans="2:7" x14ac:dyDescent="0.35">
      <c r="B35" s="3" t="s">
        <v>46</v>
      </c>
      <c r="C35" s="42">
        <f>'Start Here'!E4</f>
        <v>0</v>
      </c>
      <c r="D35" s="32"/>
      <c r="E35" s="32">
        <f>C35</f>
        <v>0</v>
      </c>
      <c r="F35" s="32"/>
      <c r="G35" s="43">
        <f>E35</f>
        <v>0</v>
      </c>
    </row>
    <row r="36" spans="2:7" x14ac:dyDescent="0.35">
      <c r="B36" s="3" t="s">
        <v>22</v>
      </c>
      <c r="C36" s="44" t="str">
        <f>IF('Start Here'!E4="","",ROUND(C34/C35*1000,2))</f>
        <v/>
      </c>
      <c r="D36" s="45"/>
      <c r="E36" s="45" t="str">
        <f>IF('Start Here'!E4="","",ROUND(E34/E35*1000,2))</f>
        <v/>
      </c>
      <c r="F36" s="45"/>
      <c r="G36" s="46" t="str">
        <f>IF('Start Here'!E4="","",E36+C36)</f>
        <v/>
      </c>
    </row>
  </sheetData>
  <mergeCells count="1">
    <mergeCell ref="A4:C4"/>
  </mergeCells>
  <conditionalFormatting sqref="E10:E12 G18:G23 E19:E23 C34 E34">
    <cfRule type="containsBlanks" dxfId="1" priority="1">
      <formula>LEN(TRIM(C10))=0</formula>
    </cfRule>
  </conditionalFormatting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topLeftCell="A4" zoomScale="60" zoomScaleNormal="60" workbookViewId="0">
      <selection activeCell="A20" sqref="A20"/>
    </sheetView>
  </sheetViews>
  <sheetFormatPr defaultColWidth="9.1796875" defaultRowHeight="14" x14ac:dyDescent="0.3"/>
  <cols>
    <col min="1" max="1" width="4.7265625" style="68" customWidth="1"/>
    <col min="2" max="2" width="2.26953125" style="69" customWidth="1"/>
    <col min="3" max="3" width="20.7265625" style="68" customWidth="1"/>
    <col min="4" max="4" width="1.7265625" style="68" customWidth="1"/>
    <col min="5" max="5" width="18.1796875" style="70" bestFit="1" customWidth="1"/>
    <col min="6" max="6" width="11.453125" style="71" bestFit="1" customWidth="1"/>
    <col min="7" max="7" width="15.26953125" style="72" customWidth="1"/>
    <col min="8" max="8" width="9" style="71" customWidth="1"/>
    <col min="9" max="9" width="16" style="72" bestFit="1" customWidth="1"/>
    <col min="10" max="10" width="9.1796875" style="71"/>
    <col min="11" max="12" width="13.7265625" style="67" customWidth="1"/>
    <col min="13" max="16384" width="9.1796875" style="68"/>
  </cols>
  <sheetData>
    <row r="1" spans="1:14" ht="18" x14ac:dyDescent="0.4">
      <c r="A1" s="139">
        <f>'FY2023 Recap'!A1</f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4" x14ac:dyDescent="0.3">
      <c r="A2" s="68" t="s">
        <v>86</v>
      </c>
    </row>
    <row r="3" spans="1:14" x14ac:dyDescent="0.3">
      <c r="A3" s="145">
        <f ca="1">TODAY()</f>
        <v>44612</v>
      </c>
      <c r="B3" s="145"/>
      <c r="C3" s="145"/>
      <c r="D3" s="73"/>
    </row>
    <row r="6" spans="1:14" x14ac:dyDescent="0.3">
      <c r="C6" s="74" t="s">
        <v>102</v>
      </c>
    </row>
    <row r="7" spans="1:14" x14ac:dyDescent="0.3">
      <c r="C7" s="74"/>
    </row>
    <row r="8" spans="1:14" s="69" customFormat="1" x14ac:dyDescent="0.3">
      <c r="E8" s="140" t="s">
        <v>109</v>
      </c>
      <c r="F8" s="141"/>
      <c r="G8" s="142" t="s">
        <v>110</v>
      </c>
      <c r="H8" s="143"/>
      <c r="I8" s="142"/>
      <c r="J8" s="143"/>
      <c r="K8" s="143"/>
      <c r="L8" s="144"/>
    </row>
    <row r="9" spans="1:14" s="75" customFormat="1" ht="42" x14ac:dyDescent="0.3">
      <c r="B9" s="76"/>
      <c r="C9" s="77" t="s">
        <v>65</v>
      </c>
      <c r="D9" s="78"/>
      <c r="E9" s="79" t="s">
        <v>66</v>
      </c>
      <c r="F9" s="80" t="s">
        <v>67</v>
      </c>
      <c r="G9" s="81" t="s">
        <v>66</v>
      </c>
      <c r="H9" s="82" t="s">
        <v>67</v>
      </c>
      <c r="I9" s="83" t="s">
        <v>68</v>
      </c>
      <c r="J9" s="82" t="s">
        <v>69</v>
      </c>
      <c r="K9" s="84" t="s">
        <v>70</v>
      </c>
      <c r="L9" s="85" t="s">
        <v>71</v>
      </c>
    </row>
    <row r="10" spans="1:14" s="75" customFormat="1" x14ac:dyDescent="0.3">
      <c r="B10" s="76"/>
      <c r="C10" s="86" t="s">
        <v>93</v>
      </c>
      <c r="E10" s="54"/>
      <c r="F10" s="55"/>
      <c r="G10" s="89">
        <f>General!G37</f>
        <v>0</v>
      </c>
      <c r="H10" s="90" t="e">
        <f>ROUND(G10/'Start Here'!$E$4*1000,2)</f>
        <v>#DIV/0!</v>
      </c>
      <c r="I10" s="91">
        <f>+G10-E10</f>
        <v>0</v>
      </c>
      <c r="J10" s="90" t="e">
        <f>+H10-F10</f>
        <v>#DIV/0!</v>
      </c>
      <c r="K10" s="92" t="e">
        <f>ROUND(J10*1350/1000,2)</f>
        <v>#DIV/0!</v>
      </c>
      <c r="L10" s="93" t="e">
        <f>+K10*2</f>
        <v>#DIV/0!</v>
      </c>
    </row>
    <row r="11" spans="1:14" s="75" customFormat="1" x14ac:dyDescent="0.3">
      <c r="B11" s="76"/>
      <c r="C11" s="86" t="s">
        <v>92</v>
      </c>
      <c r="E11" s="54"/>
      <c r="F11" s="55"/>
      <c r="G11" s="89">
        <f>General!G38</f>
        <v>0</v>
      </c>
      <c r="H11" s="90" t="e">
        <f>ROUND(G11/'Start Here'!$E$4*1000,2)</f>
        <v>#DIV/0!</v>
      </c>
      <c r="I11" s="91">
        <f t="shared" ref="I11" si="0">+G11-E11</f>
        <v>0</v>
      </c>
      <c r="J11" s="90" t="e">
        <f t="shared" ref="J11:J20" si="1">+H11-F11</f>
        <v>#DIV/0!</v>
      </c>
      <c r="K11" s="92" t="e">
        <f>ROUND(J11*1350/1000,2)</f>
        <v>#DIV/0!</v>
      </c>
      <c r="L11" s="93" t="e">
        <f>+K11*2</f>
        <v>#DIV/0!</v>
      </c>
      <c r="N11" s="92"/>
    </row>
    <row r="12" spans="1:14" x14ac:dyDescent="0.3">
      <c r="C12" s="86" t="s">
        <v>72</v>
      </c>
      <c r="D12" s="86"/>
      <c r="E12" s="56"/>
      <c r="F12" s="57"/>
      <c r="G12" s="89">
        <f>'FY2023 Recap'!G9</f>
        <v>0</v>
      </c>
      <c r="H12" s="90" t="e">
        <f>ROUND(G12/'Start Here'!$E$4*1000,2)</f>
        <v>#DIV/0!</v>
      </c>
      <c r="I12" s="91">
        <f>+G12-E12</f>
        <v>0</v>
      </c>
      <c r="J12" s="90" t="e">
        <f t="shared" si="1"/>
        <v>#DIV/0!</v>
      </c>
      <c r="K12" s="92" t="e">
        <f t="shared" ref="K12:K20" si="2">ROUND(J12*1350/1000,2)</f>
        <v>#DIV/0!</v>
      </c>
      <c r="L12" s="93" t="e">
        <f t="shared" ref="L12:L20" si="3">+K12*2</f>
        <v>#DIV/0!</v>
      </c>
      <c r="N12" s="92"/>
    </row>
    <row r="13" spans="1:14" x14ac:dyDescent="0.3">
      <c r="C13" s="86" t="s">
        <v>73</v>
      </c>
      <c r="D13" s="86"/>
      <c r="E13" s="56"/>
      <c r="F13" s="57"/>
      <c r="G13" s="89">
        <f>'Bus Depreciation'!H26</f>
        <v>0</v>
      </c>
      <c r="H13" s="90" t="e">
        <f>ROUND(G13/'Start Here'!$E$4*1000,2)</f>
        <v>#DIV/0!</v>
      </c>
      <c r="I13" s="91">
        <f t="shared" ref="I13:I20" si="4">+G13-E13</f>
        <v>0</v>
      </c>
      <c r="J13" s="90" t="e">
        <f t="shared" si="1"/>
        <v>#DIV/0!</v>
      </c>
      <c r="K13" s="92" t="e">
        <f t="shared" si="2"/>
        <v>#DIV/0!</v>
      </c>
      <c r="L13" s="93" t="e">
        <f t="shared" si="3"/>
        <v>#DIV/0!</v>
      </c>
      <c r="N13" s="92"/>
    </row>
    <row r="14" spans="1:14" x14ac:dyDescent="0.3">
      <c r="C14" s="86" t="s">
        <v>74</v>
      </c>
      <c r="D14" s="86"/>
      <c r="E14" s="56"/>
      <c r="F14" s="57"/>
      <c r="G14" s="89">
        <f>Tuition!H26</f>
        <v>0</v>
      </c>
      <c r="H14" s="90" t="e">
        <f>ROUND(G14/'Start Here'!$E$4*1000,2)</f>
        <v>#DIV/0!</v>
      </c>
      <c r="I14" s="91">
        <f t="shared" si="4"/>
        <v>0</v>
      </c>
      <c r="J14" s="90" t="e">
        <f t="shared" si="1"/>
        <v>#DIV/0!</v>
      </c>
      <c r="K14" s="92" t="e">
        <f t="shared" si="2"/>
        <v>#DIV/0!</v>
      </c>
      <c r="L14" s="93" t="e">
        <f t="shared" si="3"/>
        <v>#DIV/0!</v>
      </c>
      <c r="N14" s="92"/>
    </row>
    <row r="15" spans="1:14" x14ac:dyDescent="0.3">
      <c r="C15" s="86" t="s">
        <v>75</v>
      </c>
      <c r="D15" s="86"/>
      <c r="E15" s="56"/>
      <c r="F15" s="57"/>
      <c r="G15" s="89">
        <f>'Adult Ed'!H26</f>
        <v>0</v>
      </c>
      <c r="H15" s="90" t="e">
        <f>ROUND(G15/'Start Here'!$E$4*1000,2)</f>
        <v>#DIV/0!</v>
      </c>
      <c r="I15" s="91">
        <f t="shared" si="4"/>
        <v>0</v>
      </c>
      <c r="J15" s="90" t="e">
        <f t="shared" si="1"/>
        <v>#DIV/0!</v>
      </c>
      <c r="K15" s="92" t="e">
        <f t="shared" si="2"/>
        <v>#DIV/0!</v>
      </c>
      <c r="L15" s="93" t="e">
        <f t="shared" si="3"/>
        <v>#DIV/0!</v>
      </c>
      <c r="N15" s="92"/>
    </row>
    <row r="16" spans="1:14" x14ac:dyDescent="0.3">
      <c r="C16" s="86" t="s">
        <v>76</v>
      </c>
      <c r="D16" s="86"/>
      <c r="E16" s="56"/>
      <c r="F16" s="57"/>
      <c r="G16" s="89">
        <f>Technology!H26</f>
        <v>0</v>
      </c>
      <c r="H16" s="90" t="e">
        <f>ROUND(G16/'Start Here'!$E$4*1000,2)</f>
        <v>#DIV/0!</v>
      </c>
      <c r="I16" s="91">
        <f t="shared" si="4"/>
        <v>0</v>
      </c>
      <c r="J16" s="90" t="e">
        <f t="shared" si="1"/>
        <v>#DIV/0!</v>
      </c>
      <c r="K16" s="92" t="e">
        <f t="shared" si="2"/>
        <v>#DIV/0!</v>
      </c>
      <c r="L16" s="93" t="e">
        <f t="shared" si="3"/>
        <v>#DIV/0!</v>
      </c>
      <c r="N16" s="92"/>
    </row>
    <row r="17" spans="2:14" x14ac:dyDescent="0.3">
      <c r="C17" s="86" t="s">
        <v>77</v>
      </c>
      <c r="D17" s="86"/>
      <c r="E17" s="56"/>
      <c r="F17" s="57"/>
      <c r="G17" s="89">
        <f>Flexibility!H26</f>
        <v>0</v>
      </c>
      <c r="H17" s="90" t="e">
        <f>ROUND(G17/'Start Here'!$E$4*1000,2)</f>
        <v>#DIV/0!</v>
      </c>
      <c r="I17" s="91">
        <f t="shared" si="4"/>
        <v>0</v>
      </c>
      <c r="J17" s="90" t="e">
        <f t="shared" si="1"/>
        <v>#DIV/0!</v>
      </c>
      <c r="K17" s="92" t="e">
        <f t="shared" si="2"/>
        <v>#DIV/0!</v>
      </c>
      <c r="L17" s="93" t="e">
        <f t="shared" si="3"/>
        <v>#DIV/0!</v>
      </c>
      <c r="N17" s="92"/>
    </row>
    <row r="18" spans="2:14" x14ac:dyDescent="0.3">
      <c r="C18" s="86" t="s">
        <v>78</v>
      </c>
      <c r="D18" s="86"/>
      <c r="E18" s="56"/>
      <c r="F18" s="57"/>
      <c r="G18" s="89">
        <f>'Debt Service'!H26</f>
        <v>0</v>
      </c>
      <c r="H18" s="90" t="e">
        <f>ROUND(G18/'Start Here'!$E$4*1000,2)</f>
        <v>#DIV/0!</v>
      </c>
      <c r="I18" s="91">
        <f t="shared" si="4"/>
        <v>0</v>
      </c>
      <c r="J18" s="90" t="e">
        <f t="shared" si="1"/>
        <v>#DIV/0!</v>
      </c>
      <c r="K18" s="92" t="e">
        <f t="shared" si="2"/>
        <v>#DIV/0!</v>
      </c>
      <c r="L18" s="93" t="e">
        <f t="shared" si="3"/>
        <v>#DIV/0!</v>
      </c>
      <c r="N18" s="92"/>
    </row>
    <row r="19" spans="2:14" x14ac:dyDescent="0.3">
      <c r="C19" s="86" t="s">
        <v>79</v>
      </c>
      <c r="D19" s="86"/>
      <c r="E19" s="56"/>
      <c r="F19" s="57"/>
      <c r="G19" s="89">
        <f>'Building Reserve'!E34</f>
        <v>0</v>
      </c>
      <c r="H19" s="90" t="e">
        <f>ROUND(G19/'Start Here'!$E$4*1000,2)</f>
        <v>#DIV/0!</v>
      </c>
      <c r="I19" s="91">
        <f t="shared" si="4"/>
        <v>0</v>
      </c>
      <c r="J19" s="90" t="e">
        <f t="shared" si="1"/>
        <v>#DIV/0!</v>
      </c>
      <c r="K19" s="92" t="e">
        <f t="shared" si="2"/>
        <v>#DIV/0!</v>
      </c>
      <c r="L19" s="93" t="e">
        <f t="shared" si="3"/>
        <v>#DIV/0!</v>
      </c>
      <c r="N19" s="92"/>
    </row>
    <row r="20" spans="2:14" x14ac:dyDescent="0.3">
      <c r="C20" s="96" t="s">
        <v>80</v>
      </c>
      <c r="D20" s="97"/>
      <c r="E20" s="58"/>
      <c r="F20" s="59"/>
      <c r="G20" s="81">
        <f>'Building Reserve'!C34</f>
        <v>0</v>
      </c>
      <c r="H20" s="82" t="e">
        <f>ROUND(G20/'Start Here'!$E$4*1000,2)</f>
        <v>#DIV/0!</v>
      </c>
      <c r="I20" s="83">
        <f t="shared" si="4"/>
        <v>0</v>
      </c>
      <c r="J20" s="82" t="e">
        <f t="shared" si="1"/>
        <v>#DIV/0!</v>
      </c>
      <c r="K20" s="84" t="e">
        <f t="shared" si="2"/>
        <v>#DIV/0!</v>
      </c>
      <c r="L20" s="85" t="e">
        <f t="shared" si="3"/>
        <v>#DIV/0!</v>
      </c>
      <c r="N20" s="92"/>
    </row>
    <row r="21" spans="2:14" s="101" customFormat="1" ht="15.5" x14ac:dyDescent="0.45">
      <c r="B21" s="74"/>
      <c r="C21" s="100" t="s">
        <v>81</v>
      </c>
      <c r="E21" s="102">
        <f t="shared" ref="E21:F21" si="5">SUM(E10:E20)</f>
        <v>0</v>
      </c>
      <c r="F21" s="103">
        <f t="shared" si="5"/>
        <v>0</v>
      </c>
      <c r="G21" s="104">
        <f t="shared" ref="G21:K21" si="6">SUM(G10:G20)</f>
        <v>0</v>
      </c>
      <c r="H21" s="105" t="e">
        <f t="shared" si="6"/>
        <v>#DIV/0!</v>
      </c>
      <c r="I21" s="106">
        <f t="shared" si="6"/>
        <v>0</v>
      </c>
      <c r="J21" s="105" t="e">
        <f t="shared" si="6"/>
        <v>#DIV/0!</v>
      </c>
      <c r="K21" s="107" t="e">
        <f t="shared" si="6"/>
        <v>#DIV/0!</v>
      </c>
      <c r="L21" s="108" t="e">
        <f>SUM(L10:L20)</f>
        <v>#DIV/0!</v>
      </c>
      <c r="N21" s="92"/>
    </row>
    <row r="22" spans="2:14" x14ac:dyDescent="0.3">
      <c r="E22" s="98"/>
      <c r="F22" s="99"/>
      <c r="G22" s="109"/>
      <c r="H22" s="110"/>
      <c r="I22" s="111"/>
      <c r="J22" s="110"/>
      <c r="K22" s="112"/>
      <c r="L22" s="113"/>
      <c r="N22" s="92"/>
    </row>
    <row r="23" spans="2:14" x14ac:dyDescent="0.3">
      <c r="N23" s="92"/>
    </row>
    <row r="24" spans="2:14" x14ac:dyDescent="0.3">
      <c r="N24" s="92"/>
    </row>
    <row r="26" spans="2:14" x14ac:dyDescent="0.3">
      <c r="C26" s="74" t="s">
        <v>103</v>
      </c>
    </row>
    <row r="27" spans="2:14" x14ac:dyDescent="0.3">
      <c r="C27" s="74"/>
    </row>
    <row r="28" spans="2:14" x14ac:dyDescent="0.3">
      <c r="C28" s="69"/>
      <c r="D28" s="69"/>
      <c r="E28" s="140" t="str">
        <f>E8</f>
        <v>2021-22 Actual Levies</v>
      </c>
      <c r="F28" s="141"/>
      <c r="G28" s="142" t="str">
        <f>G8</f>
        <v>2022-23 Projections</v>
      </c>
      <c r="H28" s="143"/>
      <c r="I28" s="142"/>
      <c r="J28" s="143"/>
      <c r="K28" s="143"/>
      <c r="L28" s="144"/>
    </row>
    <row r="29" spans="2:14" ht="42" x14ac:dyDescent="0.3">
      <c r="C29" s="77" t="s">
        <v>65</v>
      </c>
      <c r="D29" s="78"/>
      <c r="E29" s="87" t="s">
        <v>66</v>
      </c>
      <c r="F29" s="88" t="s">
        <v>67</v>
      </c>
      <c r="G29" s="81" t="s">
        <v>66</v>
      </c>
      <c r="H29" s="82" t="s">
        <v>67</v>
      </c>
      <c r="I29" s="83" t="s">
        <v>68</v>
      </c>
      <c r="J29" s="82" t="s">
        <v>69</v>
      </c>
      <c r="K29" s="84" t="s">
        <v>70</v>
      </c>
      <c r="L29" s="85" t="s">
        <v>71</v>
      </c>
    </row>
    <row r="30" spans="2:14" x14ac:dyDescent="0.3">
      <c r="C30" s="86" t="s">
        <v>93</v>
      </c>
      <c r="D30" s="75"/>
      <c r="E30" s="114">
        <f>E10</f>
        <v>0</v>
      </c>
      <c r="F30" s="115">
        <f>F10</f>
        <v>0</v>
      </c>
      <c r="G30" s="116">
        <f>G10</f>
        <v>0</v>
      </c>
      <c r="H30" s="117" t="e">
        <f>ROUND(G30/'Start Here'!$D$4*1000,2)</f>
        <v>#DIV/0!</v>
      </c>
      <c r="I30" s="118">
        <f>+G30-E30</f>
        <v>0</v>
      </c>
      <c r="J30" s="117" t="e">
        <f>+H30-F30</f>
        <v>#DIV/0!</v>
      </c>
      <c r="K30" s="119" t="e">
        <f>ROUND(J30*1350/1000,2)</f>
        <v>#DIV/0!</v>
      </c>
      <c r="L30" s="120" t="e">
        <f>+K30*2</f>
        <v>#DIV/0!</v>
      </c>
    </row>
    <row r="31" spans="2:14" x14ac:dyDescent="0.3">
      <c r="C31" s="86" t="s">
        <v>92</v>
      </c>
      <c r="D31" s="75"/>
      <c r="E31" s="87">
        <f t="shared" ref="E31:G40" si="7">E11</f>
        <v>0</v>
      </c>
      <c r="F31" s="121">
        <f t="shared" si="7"/>
        <v>0</v>
      </c>
      <c r="G31" s="89">
        <f t="shared" si="7"/>
        <v>0</v>
      </c>
      <c r="H31" s="90" t="e">
        <f>ROUND(G31/'Start Here'!$D$4*1000,2)</f>
        <v>#DIV/0!</v>
      </c>
      <c r="I31" s="91">
        <f t="shared" ref="I31" si="8">+G31-E31</f>
        <v>0</v>
      </c>
      <c r="J31" s="90" t="e">
        <f t="shared" ref="J31:J40" si="9">+H31-F31</f>
        <v>#DIV/0!</v>
      </c>
      <c r="K31" s="92" t="e">
        <f>ROUND(J31*1350/1000,2)</f>
        <v>#DIV/0!</v>
      </c>
      <c r="L31" s="93" t="e">
        <f>+K31*2</f>
        <v>#DIV/0!</v>
      </c>
    </row>
    <row r="32" spans="2:14" x14ac:dyDescent="0.3">
      <c r="C32" s="86" t="s">
        <v>72</v>
      </c>
      <c r="D32" s="86"/>
      <c r="E32" s="87">
        <f t="shared" si="7"/>
        <v>0</v>
      </c>
      <c r="F32" s="121">
        <f t="shared" si="7"/>
        <v>0</v>
      </c>
      <c r="G32" s="89">
        <f t="shared" si="7"/>
        <v>0</v>
      </c>
      <c r="H32" s="90" t="e">
        <f>ROUND(G32/'Start Here'!$D$4*1000,2)</f>
        <v>#DIV/0!</v>
      </c>
      <c r="I32" s="91">
        <f>+G32-E32</f>
        <v>0</v>
      </c>
      <c r="J32" s="90" t="e">
        <f t="shared" si="9"/>
        <v>#DIV/0!</v>
      </c>
      <c r="K32" s="92" t="e">
        <f t="shared" ref="K32:K40" si="10">ROUND(J32*1350/1000,2)</f>
        <v>#DIV/0!</v>
      </c>
      <c r="L32" s="93" t="e">
        <f t="shared" ref="L32:L40" si="11">+K32*2</f>
        <v>#DIV/0!</v>
      </c>
    </row>
    <row r="33" spans="3:12" x14ac:dyDescent="0.3">
      <c r="C33" s="86" t="s">
        <v>73</v>
      </c>
      <c r="D33" s="86"/>
      <c r="E33" s="87">
        <f t="shared" si="7"/>
        <v>0</v>
      </c>
      <c r="F33" s="121">
        <f t="shared" si="7"/>
        <v>0</v>
      </c>
      <c r="G33" s="89">
        <f t="shared" si="7"/>
        <v>0</v>
      </c>
      <c r="H33" s="90" t="e">
        <f>ROUND(G33/'Start Here'!$D$4*1000,2)</f>
        <v>#DIV/0!</v>
      </c>
      <c r="I33" s="91">
        <f t="shared" ref="I33:I40" si="12">+G33-E33</f>
        <v>0</v>
      </c>
      <c r="J33" s="90" t="e">
        <f t="shared" si="9"/>
        <v>#DIV/0!</v>
      </c>
      <c r="K33" s="92" t="e">
        <f t="shared" si="10"/>
        <v>#DIV/0!</v>
      </c>
      <c r="L33" s="93" t="e">
        <f t="shared" si="11"/>
        <v>#DIV/0!</v>
      </c>
    </row>
    <row r="34" spans="3:12" x14ac:dyDescent="0.3">
      <c r="C34" s="86" t="s">
        <v>74</v>
      </c>
      <c r="D34" s="86"/>
      <c r="E34" s="87">
        <f t="shared" si="7"/>
        <v>0</v>
      </c>
      <c r="F34" s="121">
        <f t="shared" si="7"/>
        <v>0</v>
      </c>
      <c r="G34" s="89">
        <f t="shared" si="7"/>
        <v>0</v>
      </c>
      <c r="H34" s="90" t="e">
        <f>ROUND(G34/'Start Here'!$D$4*1000,2)</f>
        <v>#DIV/0!</v>
      </c>
      <c r="I34" s="91">
        <f t="shared" si="12"/>
        <v>0</v>
      </c>
      <c r="J34" s="90" t="e">
        <f t="shared" si="9"/>
        <v>#DIV/0!</v>
      </c>
      <c r="K34" s="92" t="e">
        <f t="shared" si="10"/>
        <v>#DIV/0!</v>
      </c>
      <c r="L34" s="93" t="e">
        <f t="shared" si="11"/>
        <v>#DIV/0!</v>
      </c>
    </row>
    <row r="35" spans="3:12" x14ac:dyDescent="0.3">
      <c r="C35" s="86" t="s">
        <v>75</v>
      </c>
      <c r="D35" s="86"/>
      <c r="E35" s="87">
        <f t="shared" si="7"/>
        <v>0</v>
      </c>
      <c r="F35" s="121">
        <f t="shared" si="7"/>
        <v>0</v>
      </c>
      <c r="G35" s="89">
        <f t="shared" si="7"/>
        <v>0</v>
      </c>
      <c r="H35" s="90" t="e">
        <f>ROUND(G35/'Start Here'!$D$4*1000,2)</f>
        <v>#DIV/0!</v>
      </c>
      <c r="I35" s="91">
        <f t="shared" si="12"/>
        <v>0</v>
      </c>
      <c r="J35" s="90" t="e">
        <f t="shared" si="9"/>
        <v>#DIV/0!</v>
      </c>
      <c r="K35" s="92" t="e">
        <f t="shared" si="10"/>
        <v>#DIV/0!</v>
      </c>
      <c r="L35" s="93" t="e">
        <f t="shared" si="11"/>
        <v>#DIV/0!</v>
      </c>
    </row>
    <row r="36" spans="3:12" x14ac:dyDescent="0.3">
      <c r="C36" s="86" t="s">
        <v>76</v>
      </c>
      <c r="D36" s="86"/>
      <c r="E36" s="87">
        <f t="shared" si="7"/>
        <v>0</v>
      </c>
      <c r="F36" s="121">
        <f t="shared" si="7"/>
        <v>0</v>
      </c>
      <c r="G36" s="89">
        <f t="shared" si="7"/>
        <v>0</v>
      </c>
      <c r="H36" s="90" t="e">
        <f>ROUND(G36/'Start Here'!$D$4*1000,2)</f>
        <v>#DIV/0!</v>
      </c>
      <c r="I36" s="91">
        <f t="shared" si="12"/>
        <v>0</v>
      </c>
      <c r="J36" s="90" t="e">
        <f t="shared" si="9"/>
        <v>#DIV/0!</v>
      </c>
      <c r="K36" s="92" t="e">
        <f t="shared" si="10"/>
        <v>#DIV/0!</v>
      </c>
      <c r="L36" s="93" t="e">
        <f t="shared" si="11"/>
        <v>#DIV/0!</v>
      </c>
    </row>
    <row r="37" spans="3:12" x14ac:dyDescent="0.3">
      <c r="C37" s="86" t="s">
        <v>77</v>
      </c>
      <c r="D37" s="86"/>
      <c r="E37" s="87">
        <f t="shared" si="7"/>
        <v>0</v>
      </c>
      <c r="F37" s="121">
        <f t="shared" si="7"/>
        <v>0</v>
      </c>
      <c r="G37" s="89">
        <f t="shared" si="7"/>
        <v>0</v>
      </c>
      <c r="H37" s="90" t="e">
        <f>ROUND(G37/'Start Here'!$D$4*1000,2)</f>
        <v>#DIV/0!</v>
      </c>
      <c r="I37" s="91">
        <f t="shared" si="12"/>
        <v>0</v>
      </c>
      <c r="J37" s="90" t="e">
        <f t="shared" si="9"/>
        <v>#DIV/0!</v>
      </c>
      <c r="K37" s="92" t="e">
        <f t="shared" si="10"/>
        <v>#DIV/0!</v>
      </c>
      <c r="L37" s="93" t="e">
        <f t="shared" si="11"/>
        <v>#DIV/0!</v>
      </c>
    </row>
    <row r="38" spans="3:12" x14ac:dyDescent="0.3">
      <c r="C38" s="86" t="s">
        <v>78</v>
      </c>
      <c r="D38" s="86"/>
      <c r="E38" s="87">
        <f t="shared" si="7"/>
        <v>0</v>
      </c>
      <c r="F38" s="121">
        <f t="shared" si="7"/>
        <v>0</v>
      </c>
      <c r="G38" s="89">
        <f t="shared" si="7"/>
        <v>0</v>
      </c>
      <c r="H38" s="90" t="e">
        <f>ROUND(G38/'Start Here'!$D$4*1000,2)</f>
        <v>#DIV/0!</v>
      </c>
      <c r="I38" s="91">
        <f t="shared" si="12"/>
        <v>0</v>
      </c>
      <c r="J38" s="90" t="e">
        <f t="shared" si="9"/>
        <v>#DIV/0!</v>
      </c>
      <c r="K38" s="92" t="e">
        <f t="shared" si="10"/>
        <v>#DIV/0!</v>
      </c>
      <c r="L38" s="93" t="e">
        <f t="shared" si="11"/>
        <v>#DIV/0!</v>
      </c>
    </row>
    <row r="39" spans="3:12" x14ac:dyDescent="0.3">
      <c r="C39" s="86" t="s">
        <v>79</v>
      </c>
      <c r="D39" s="86"/>
      <c r="E39" s="87">
        <f t="shared" si="7"/>
        <v>0</v>
      </c>
      <c r="F39" s="121">
        <f t="shared" si="7"/>
        <v>0</v>
      </c>
      <c r="G39" s="89">
        <f t="shared" si="7"/>
        <v>0</v>
      </c>
      <c r="H39" s="90" t="e">
        <f>ROUND(G39/'Start Here'!$D$4*1000,2)</f>
        <v>#DIV/0!</v>
      </c>
      <c r="I39" s="91">
        <f t="shared" si="12"/>
        <v>0</v>
      </c>
      <c r="J39" s="90" t="e">
        <f t="shared" si="9"/>
        <v>#DIV/0!</v>
      </c>
      <c r="K39" s="92" t="e">
        <f t="shared" si="10"/>
        <v>#DIV/0!</v>
      </c>
      <c r="L39" s="93" t="e">
        <f t="shared" si="11"/>
        <v>#DIV/0!</v>
      </c>
    </row>
    <row r="40" spans="3:12" x14ac:dyDescent="0.3">
      <c r="C40" s="96" t="s">
        <v>80</v>
      </c>
      <c r="D40" s="97"/>
      <c r="E40" s="79">
        <f t="shared" si="7"/>
        <v>0</v>
      </c>
      <c r="F40" s="122">
        <f t="shared" si="7"/>
        <v>0</v>
      </c>
      <c r="G40" s="81">
        <f t="shared" si="7"/>
        <v>0</v>
      </c>
      <c r="H40" s="82" t="e">
        <f>ROUND(G40/'Start Here'!$D$4*1000,2)</f>
        <v>#DIV/0!</v>
      </c>
      <c r="I40" s="83">
        <f t="shared" si="12"/>
        <v>0</v>
      </c>
      <c r="J40" s="82" t="e">
        <f t="shared" si="9"/>
        <v>#DIV/0!</v>
      </c>
      <c r="K40" s="84" t="e">
        <f t="shared" si="10"/>
        <v>#DIV/0!</v>
      </c>
      <c r="L40" s="85" t="e">
        <f t="shared" si="11"/>
        <v>#DIV/0!</v>
      </c>
    </row>
    <row r="41" spans="3:12" ht="15.5" x14ac:dyDescent="0.45">
      <c r="C41" s="100" t="s">
        <v>81</v>
      </c>
      <c r="D41" s="101"/>
      <c r="E41" s="102">
        <f t="shared" ref="E41:F41" si="13">SUM(E30:E40)</f>
        <v>0</v>
      </c>
      <c r="F41" s="103">
        <f t="shared" si="13"/>
        <v>0</v>
      </c>
      <c r="G41" s="104">
        <f t="shared" ref="G41:K41" si="14">SUM(G30:G40)</f>
        <v>0</v>
      </c>
      <c r="H41" s="105" t="e">
        <f t="shared" si="14"/>
        <v>#DIV/0!</v>
      </c>
      <c r="I41" s="106">
        <f t="shared" si="14"/>
        <v>0</v>
      </c>
      <c r="J41" s="105" t="e">
        <f t="shared" si="14"/>
        <v>#DIV/0!</v>
      </c>
      <c r="K41" s="107" t="e">
        <f t="shared" si="14"/>
        <v>#DIV/0!</v>
      </c>
      <c r="L41" s="108" t="e">
        <f>SUM(L30:L40)</f>
        <v>#DIV/0!</v>
      </c>
    </row>
    <row r="42" spans="3:12" x14ac:dyDescent="0.3">
      <c r="E42" s="98"/>
      <c r="F42" s="99"/>
      <c r="G42" s="109"/>
      <c r="H42" s="110"/>
      <c r="I42" s="111"/>
      <c r="J42" s="110"/>
      <c r="K42" s="112"/>
      <c r="L42" s="113"/>
    </row>
    <row r="46" spans="3:12" x14ac:dyDescent="0.3">
      <c r="C46" s="74" t="s">
        <v>121</v>
      </c>
    </row>
    <row r="47" spans="3:12" x14ac:dyDescent="0.3">
      <c r="C47" s="74"/>
    </row>
    <row r="48" spans="3:12" s="69" customFormat="1" x14ac:dyDescent="0.3">
      <c r="E48" s="140" t="str">
        <f>E8</f>
        <v>2021-22 Actual Levies</v>
      </c>
      <c r="F48" s="141"/>
      <c r="G48" s="142" t="str">
        <f>G8</f>
        <v>2022-23 Projections</v>
      </c>
      <c r="H48" s="143"/>
      <c r="I48" s="142"/>
      <c r="J48" s="143"/>
      <c r="K48" s="143"/>
      <c r="L48" s="144"/>
    </row>
    <row r="49" spans="2:14" s="75" customFormat="1" ht="42" x14ac:dyDescent="0.3">
      <c r="B49" s="76"/>
      <c r="C49" s="77" t="s">
        <v>65</v>
      </c>
      <c r="D49" s="78"/>
      <c r="E49" s="87" t="s">
        <v>66</v>
      </c>
      <c r="F49" s="88" t="s">
        <v>67</v>
      </c>
      <c r="G49" s="89" t="s">
        <v>66</v>
      </c>
      <c r="H49" s="90" t="s">
        <v>67</v>
      </c>
      <c r="I49" s="91" t="s">
        <v>68</v>
      </c>
      <c r="J49" s="90" t="s">
        <v>69</v>
      </c>
      <c r="K49" s="92" t="s">
        <v>70</v>
      </c>
      <c r="L49" s="93" t="s">
        <v>71</v>
      </c>
    </row>
    <row r="50" spans="2:14" x14ac:dyDescent="0.3">
      <c r="C50" s="86" t="s">
        <v>72</v>
      </c>
      <c r="D50" s="86"/>
      <c r="E50" s="123">
        <f t="shared" ref="E50:F51" si="15">E12</f>
        <v>0</v>
      </c>
      <c r="F50" s="124">
        <f t="shared" si="15"/>
        <v>0</v>
      </c>
      <c r="G50" s="123">
        <f t="shared" ref="G50:H53" si="16">G32</f>
        <v>0</v>
      </c>
      <c r="H50" s="135" t="e">
        <f t="shared" si="16"/>
        <v>#DIV/0!</v>
      </c>
      <c r="I50" s="118">
        <f>I12</f>
        <v>0</v>
      </c>
      <c r="J50" s="117" t="e">
        <f>+H50-F50</f>
        <v>#DIV/0!</v>
      </c>
      <c r="K50" s="119" t="e">
        <f t="shared" ref="K50:K53" si="17">ROUND(J50*1350/1000,2)</f>
        <v>#DIV/0!</v>
      </c>
      <c r="L50" s="120" t="e">
        <f t="shared" ref="L50:L53" si="18">+K50*2</f>
        <v>#DIV/0!</v>
      </c>
      <c r="N50" s="92"/>
    </row>
    <row r="51" spans="2:14" x14ac:dyDescent="0.3">
      <c r="C51" s="86" t="s">
        <v>73</v>
      </c>
      <c r="D51" s="86"/>
      <c r="E51" s="94">
        <f t="shared" si="15"/>
        <v>0</v>
      </c>
      <c r="F51" s="95">
        <f t="shared" si="15"/>
        <v>0</v>
      </c>
      <c r="G51" s="94">
        <f t="shared" si="16"/>
        <v>0</v>
      </c>
      <c r="H51" s="70" t="e">
        <f t="shared" si="16"/>
        <v>#DIV/0!</v>
      </c>
      <c r="I51" s="91">
        <f>I13</f>
        <v>0</v>
      </c>
      <c r="J51" s="90" t="e">
        <f t="shared" ref="J51:J53" si="19">+H51-F51</f>
        <v>#DIV/0!</v>
      </c>
      <c r="K51" s="92" t="e">
        <f t="shared" si="17"/>
        <v>#DIV/0!</v>
      </c>
      <c r="L51" s="93" t="e">
        <f t="shared" si="18"/>
        <v>#DIV/0!</v>
      </c>
      <c r="N51" s="92"/>
    </row>
    <row r="52" spans="2:14" x14ac:dyDescent="0.3">
      <c r="C52" s="134" t="s">
        <v>74</v>
      </c>
      <c r="D52" s="86"/>
      <c r="E52" s="94">
        <f>E14</f>
        <v>0</v>
      </c>
      <c r="F52" s="95">
        <f t="shared" ref="F52" si="20">F14</f>
        <v>0</v>
      </c>
      <c r="G52" s="94">
        <f t="shared" si="16"/>
        <v>0</v>
      </c>
      <c r="H52" s="70" t="e">
        <f t="shared" si="16"/>
        <v>#DIV/0!</v>
      </c>
      <c r="I52" s="91">
        <f>I14</f>
        <v>0</v>
      </c>
      <c r="J52" s="90" t="e">
        <f t="shared" si="19"/>
        <v>#DIV/0!</v>
      </c>
      <c r="K52" s="92" t="e">
        <f t="shared" si="17"/>
        <v>#DIV/0!</v>
      </c>
      <c r="L52" s="93" t="e">
        <f t="shared" si="18"/>
        <v>#DIV/0!</v>
      </c>
      <c r="N52" s="92"/>
    </row>
    <row r="53" spans="2:14" x14ac:dyDescent="0.3">
      <c r="C53" s="134" t="s">
        <v>75</v>
      </c>
      <c r="D53" s="86"/>
      <c r="E53" s="94">
        <f>E15</f>
        <v>0</v>
      </c>
      <c r="F53" s="95">
        <f>F15</f>
        <v>0</v>
      </c>
      <c r="G53" s="94">
        <f t="shared" si="16"/>
        <v>0</v>
      </c>
      <c r="H53" s="70" t="e">
        <f t="shared" si="16"/>
        <v>#DIV/0!</v>
      </c>
      <c r="I53" s="91">
        <f>I15</f>
        <v>0</v>
      </c>
      <c r="J53" s="90" t="e">
        <f t="shared" si="19"/>
        <v>#DIV/0!</v>
      </c>
      <c r="K53" s="92" t="e">
        <f t="shared" si="17"/>
        <v>#DIV/0!</v>
      </c>
      <c r="L53" s="93" t="e">
        <f t="shared" si="18"/>
        <v>#DIV/0!</v>
      </c>
      <c r="N53" s="92"/>
    </row>
    <row r="54" spans="2:14" x14ac:dyDescent="0.3">
      <c r="C54" s="96" t="s">
        <v>77</v>
      </c>
      <c r="D54" s="96"/>
      <c r="E54" s="98">
        <f>E17</f>
        <v>0</v>
      </c>
      <c r="F54" s="99">
        <f>F15</f>
        <v>0</v>
      </c>
      <c r="G54" s="98">
        <f>G37</f>
        <v>0</v>
      </c>
      <c r="H54" s="136" t="e">
        <f>H37</f>
        <v>#DIV/0!</v>
      </c>
      <c r="I54" s="83">
        <f>I16</f>
        <v>0</v>
      </c>
      <c r="J54" s="82" t="e">
        <f t="shared" ref="J54" si="21">+H54-F54</f>
        <v>#DIV/0!</v>
      </c>
      <c r="K54" s="84" t="e">
        <f t="shared" ref="K54" si="22">ROUND(J54*1350/1000,2)</f>
        <v>#DIV/0!</v>
      </c>
      <c r="L54" s="85" t="e">
        <f t="shared" ref="L54" si="23">+K54*2</f>
        <v>#DIV/0!</v>
      </c>
      <c r="N54" s="92"/>
    </row>
    <row r="55" spans="2:14" s="101" customFormat="1" ht="15.5" x14ac:dyDescent="0.45">
      <c r="B55" s="74"/>
      <c r="C55" s="100" t="s">
        <v>81</v>
      </c>
      <c r="E55" s="102">
        <f t="shared" ref="E55:L55" si="24">SUM(E50:E54)</f>
        <v>0</v>
      </c>
      <c r="F55" s="103">
        <f t="shared" si="24"/>
        <v>0</v>
      </c>
      <c r="G55" s="104">
        <f t="shared" si="24"/>
        <v>0</v>
      </c>
      <c r="H55" s="105" t="e">
        <f t="shared" si="24"/>
        <v>#DIV/0!</v>
      </c>
      <c r="I55" s="106">
        <f t="shared" si="24"/>
        <v>0</v>
      </c>
      <c r="J55" s="105" t="e">
        <f t="shared" si="24"/>
        <v>#DIV/0!</v>
      </c>
      <c r="K55" s="107" t="e">
        <f t="shared" si="24"/>
        <v>#DIV/0!</v>
      </c>
      <c r="L55" s="108" t="e">
        <f t="shared" si="24"/>
        <v>#DIV/0!</v>
      </c>
      <c r="N55" s="92"/>
    </row>
    <row r="56" spans="2:14" x14ac:dyDescent="0.3">
      <c r="E56" s="98"/>
      <c r="F56" s="99"/>
      <c r="G56" s="109"/>
      <c r="H56" s="110"/>
      <c r="I56" s="111"/>
      <c r="J56" s="110"/>
      <c r="K56" s="112"/>
      <c r="L56" s="113"/>
      <c r="N56" s="92"/>
    </row>
    <row r="57" spans="2:14" x14ac:dyDescent="0.3">
      <c r="N57" s="92"/>
    </row>
    <row r="58" spans="2:14" x14ac:dyDescent="0.3">
      <c r="E58" s="125"/>
      <c r="N58" s="92"/>
    </row>
  </sheetData>
  <mergeCells count="8">
    <mergeCell ref="A1:K1"/>
    <mergeCell ref="E48:F48"/>
    <mergeCell ref="G48:L48"/>
    <mergeCell ref="A3:C3"/>
    <mergeCell ref="E8:F8"/>
    <mergeCell ref="G8:L8"/>
    <mergeCell ref="E28:F28"/>
    <mergeCell ref="G28:L28"/>
  </mergeCells>
  <conditionalFormatting sqref="E10:F20">
    <cfRule type="containsBlanks" dxfId="0" priority="2">
      <formula>LEN(TRIM(E10))=0</formula>
    </cfRule>
  </conditionalFormatting>
  <pageMargins left="0.7" right="0.7" top="0.75" bottom="0.75" header="0.3" footer="0.3"/>
  <pageSetup scale="63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9"/>
  <sheetViews>
    <sheetView zoomScale="70" zoomScaleNormal="70" workbookViewId="0">
      <selection activeCell="E13" sqref="E13"/>
    </sheetView>
  </sheetViews>
  <sheetFormatPr defaultRowHeight="14.5" x14ac:dyDescent="0.35"/>
  <cols>
    <col min="1" max="1" width="3.26953125" customWidth="1"/>
    <col min="2" max="2" width="29.54296875" bestFit="1" customWidth="1"/>
    <col min="3" max="3" width="15.7265625" style="16" customWidth="1"/>
    <col min="4" max="4" width="2.453125" style="16" bestFit="1" customWidth="1"/>
    <col min="5" max="5" width="15.7265625" style="16" customWidth="1"/>
    <col min="6" max="6" width="2.453125" style="16" bestFit="1" customWidth="1"/>
    <col min="7" max="7" width="15.7265625" style="16" customWidth="1"/>
    <col min="8" max="8" width="2" style="16" bestFit="1" customWidth="1"/>
    <col min="9" max="9" width="15.7265625" style="16" customWidth="1"/>
    <col min="10" max="10" width="3.7265625" style="16" customWidth="1"/>
    <col min="11" max="11" width="15.7265625" style="20" customWidth="1"/>
    <col min="12" max="12" width="9.1796875" style="16"/>
  </cols>
  <sheetData>
    <row r="1" spans="1:12" ht="18.5" x14ac:dyDescent="0.45">
      <c r="A1" s="24">
        <f>'Start Here'!B1</f>
        <v>0</v>
      </c>
    </row>
    <row r="2" spans="1:12" x14ac:dyDescent="0.35">
      <c r="A2" s="16" t="str">
        <f>General!A2</f>
        <v>FY2022-23 Proposed Adopted Budget</v>
      </c>
    </row>
    <row r="3" spans="1:12" x14ac:dyDescent="0.35">
      <c r="A3" s="147">
        <f ca="1">TODAY()</f>
        <v>44612</v>
      </c>
      <c r="B3" s="147"/>
    </row>
    <row r="6" spans="1:12" x14ac:dyDescent="0.35">
      <c r="C6" s="146" t="s">
        <v>17</v>
      </c>
      <c r="D6" s="146"/>
      <c r="E6" s="146"/>
      <c r="F6" s="146"/>
      <c r="G6" s="146"/>
      <c r="H6" s="146"/>
      <c r="I6" s="146"/>
    </row>
    <row r="7" spans="1:12" s="14" customFormat="1" ht="29" x14ac:dyDescent="0.35">
      <c r="C7" s="17" t="s">
        <v>0</v>
      </c>
      <c r="D7" s="25" t="s">
        <v>27</v>
      </c>
      <c r="E7" s="17" t="s">
        <v>18</v>
      </c>
      <c r="F7" s="25" t="str">
        <f>D7</f>
        <v>+</v>
      </c>
      <c r="G7" s="17" t="s">
        <v>19</v>
      </c>
      <c r="H7" s="25" t="s">
        <v>20</v>
      </c>
      <c r="I7" s="17" t="s">
        <v>21</v>
      </c>
      <c r="J7" s="17"/>
      <c r="K7" s="21" t="s">
        <v>22</v>
      </c>
      <c r="L7" s="18"/>
    </row>
    <row r="8" spans="1:12" x14ac:dyDescent="0.35">
      <c r="B8" s="20" t="s">
        <v>29</v>
      </c>
      <c r="C8" s="16">
        <f>General!I15</f>
        <v>0</v>
      </c>
      <c r="E8" s="16">
        <f>General!I34</f>
        <v>0</v>
      </c>
      <c r="G8" s="16">
        <f>General!I39</f>
        <v>0</v>
      </c>
      <c r="I8" s="16">
        <f>General!I41</f>
        <v>0</v>
      </c>
      <c r="K8" s="20" t="str">
        <f>General!G47</f>
        <v/>
      </c>
    </row>
    <row r="9" spans="1:12" s="20" customFormat="1" x14ac:dyDescent="0.35">
      <c r="B9" s="20" t="s">
        <v>10</v>
      </c>
      <c r="C9" s="20">
        <f>Transportation!H15</f>
        <v>0</v>
      </c>
      <c r="E9" s="20">
        <f>Transportation!H26</f>
        <v>0</v>
      </c>
      <c r="G9" s="20">
        <f>Transportation!H28</f>
        <v>0</v>
      </c>
      <c r="I9" s="20">
        <f>Transportation!H30</f>
        <v>0</v>
      </c>
      <c r="K9" s="20" t="str">
        <f>Transportation!D35</f>
        <v/>
      </c>
    </row>
    <row r="10" spans="1:12" s="20" customFormat="1" x14ac:dyDescent="0.35">
      <c r="B10" s="20" t="s">
        <v>9</v>
      </c>
      <c r="C10" s="20">
        <f>'Bus Depreciation'!H15</f>
        <v>0</v>
      </c>
      <c r="E10" s="20">
        <f>'Bus Depreciation'!H24</f>
        <v>0</v>
      </c>
      <c r="G10" s="20">
        <f>'Bus Depreciation'!H26</f>
        <v>0</v>
      </c>
      <c r="I10" s="20">
        <f>'Bus Depreciation'!H28</f>
        <v>0</v>
      </c>
      <c r="K10" s="20" t="str">
        <f>'Bus Depreciation'!D33</f>
        <v/>
      </c>
    </row>
    <row r="11" spans="1:12" s="20" customFormat="1" x14ac:dyDescent="0.35">
      <c r="B11" s="20" t="s">
        <v>11</v>
      </c>
      <c r="C11" s="20">
        <f>Tuition!H15</f>
        <v>0</v>
      </c>
      <c r="E11" s="20">
        <f>Tuition!H24</f>
        <v>0</v>
      </c>
      <c r="G11" s="20">
        <f>Tuition!H26</f>
        <v>0</v>
      </c>
      <c r="I11" s="20">
        <f>Tuition!H28</f>
        <v>0</v>
      </c>
      <c r="K11" s="20" t="str">
        <f>Tuition!D33</f>
        <v/>
      </c>
    </row>
    <row r="12" spans="1:12" s="20" customFormat="1" x14ac:dyDescent="0.35">
      <c r="B12" s="20" t="s">
        <v>12</v>
      </c>
      <c r="C12" s="20">
        <f>Retirement!H15</f>
        <v>0</v>
      </c>
      <c r="E12" s="20">
        <f>Retirement!H24</f>
        <v>0</v>
      </c>
      <c r="G12" s="20">
        <v>0</v>
      </c>
      <c r="I12" s="20">
        <f>Retirement!H26</f>
        <v>0</v>
      </c>
      <c r="K12" s="20">
        <v>0</v>
      </c>
    </row>
    <row r="13" spans="1:12" s="20" customFormat="1" x14ac:dyDescent="0.35">
      <c r="B13" s="20" t="s">
        <v>13</v>
      </c>
      <c r="C13" s="20">
        <f>'Adult Ed'!H15</f>
        <v>0</v>
      </c>
      <c r="E13" s="20">
        <f>'Adult Ed'!H24</f>
        <v>0</v>
      </c>
      <c r="G13" s="20">
        <f>'Adult Ed'!H26</f>
        <v>0</v>
      </c>
      <c r="I13" s="20">
        <f>'Adult Ed'!H28</f>
        <v>0</v>
      </c>
      <c r="K13" s="20" t="str">
        <f>'Adult Ed'!D33</f>
        <v/>
      </c>
    </row>
    <row r="14" spans="1:12" s="20" customFormat="1" x14ac:dyDescent="0.35">
      <c r="B14" s="20" t="s">
        <v>14</v>
      </c>
      <c r="C14" s="20">
        <f>Technology!H15</f>
        <v>0</v>
      </c>
      <c r="E14" s="20">
        <f>Technology!H24</f>
        <v>0</v>
      </c>
      <c r="G14" s="20">
        <f>Technology!H26</f>
        <v>0</v>
      </c>
      <c r="I14" s="20">
        <f>Technology!H28</f>
        <v>0</v>
      </c>
      <c r="K14" s="20" t="str">
        <f>Technology!D33</f>
        <v/>
      </c>
    </row>
    <row r="15" spans="1:12" s="20" customFormat="1" x14ac:dyDescent="0.35">
      <c r="B15" s="20" t="s">
        <v>15</v>
      </c>
      <c r="C15" s="20">
        <f>Flexibility!H15</f>
        <v>0</v>
      </c>
      <c r="E15" s="20">
        <f>Flexibility!H24</f>
        <v>0</v>
      </c>
      <c r="G15" s="20">
        <f>Flexibility!H26</f>
        <v>0</v>
      </c>
      <c r="I15" s="20">
        <f>Flexibility!H28</f>
        <v>0</v>
      </c>
      <c r="K15" s="20" t="str">
        <f>Flexibility!D33</f>
        <v/>
      </c>
    </row>
    <row r="16" spans="1:12" s="20" customFormat="1" x14ac:dyDescent="0.35">
      <c r="B16" s="20" t="s">
        <v>16</v>
      </c>
      <c r="C16" s="20">
        <f>'Debt Service'!H15</f>
        <v>0</v>
      </c>
      <c r="E16" s="20">
        <f>'Debt Service'!H24</f>
        <v>0</v>
      </c>
      <c r="G16" s="20">
        <f>'Debt Service'!H26</f>
        <v>0</v>
      </c>
      <c r="I16" s="20">
        <f>'Debt Service'!H28</f>
        <v>0</v>
      </c>
      <c r="K16" s="20" t="str">
        <f>'Debt Service'!D33</f>
        <v/>
      </c>
    </row>
    <row r="17" spans="2:11" s="20" customFormat="1" x14ac:dyDescent="0.35">
      <c r="B17" s="22" t="s">
        <v>30</v>
      </c>
      <c r="C17" s="22">
        <f>'Building Reserve'!I15</f>
        <v>0</v>
      </c>
      <c r="D17" s="22"/>
      <c r="E17" s="22">
        <f>'Building Reserve'!I24</f>
        <v>0</v>
      </c>
      <c r="F17" s="22"/>
      <c r="G17" s="22">
        <f>'Building Reserve'!G34</f>
        <v>0</v>
      </c>
      <c r="H17" s="22"/>
      <c r="I17" s="22">
        <f>'Building Reserve'!I28</f>
        <v>0</v>
      </c>
      <c r="J17" s="22"/>
      <c r="K17" s="22" t="str">
        <f>'Building Reserve'!G36</f>
        <v/>
      </c>
    </row>
    <row r="19" spans="2:11" x14ac:dyDescent="0.35">
      <c r="B19" s="15" t="s">
        <v>23</v>
      </c>
      <c r="C19" s="19">
        <f>SUM(C8:C18)</f>
        <v>0</v>
      </c>
      <c r="D19" s="19"/>
      <c r="E19" s="19">
        <f t="shared" ref="E19:K19" si="0">SUM(E8:E18)</f>
        <v>0</v>
      </c>
      <c r="F19" s="19"/>
      <c r="G19" s="19">
        <f t="shared" si="0"/>
        <v>0</v>
      </c>
      <c r="H19" s="19"/>
      <c r="I19" s="19">
        <f t="shared" si="0"/>
        <v>0</v>
      </c>
      <c r="J19" s="19"/>
      <c r="K19" s="28">
        <f t="shared" si="0"/>
        <v>0</v>
      </c>
    </row>
  </sheetData>
  <mergeCells count="2">
    <mergeCell ref="C6:I6"/>
    <mergeCell ref="A3:B3"/>
  </mergeCells>
  <pageMargins left="0.7" right="0.7" top="0.75" bottom="0.75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80" zoomScaleNormal="80" workbookViewId="0">
      <selection activeCell="J21" sqref="J21"/>
    </sheetView>
  </sheetViews>
  <sheetFormatPr defaultRowHeight="14.5" x14ac:dyDescent="0.35"/>
  <cols>
    <col min="1" max="1" width="4.54296875" customWidth="1"/>
    <col min="2" max="2" width="33.81640625" bestFit="1" customWidth="1"/>
    <col min="3" max="12" width="17.7265625" customWidth="1"/>
  </cols>
  <sheetData>
    <row r="1" spans="1:12" ht="18.5" x14ac:dyDescent="0.45">
      <c r="A1" s="24">
        <f>'FY2023 Recap'!A1</f>
        <v>0</v>
      </c>
    </row>
    <row r="2" spans="1:12" x14ac:dyDescent="0.35">
      <c r="A2" s="16" t="s">
        <v>114</v>
      </c>
    </row>
    <row r="3" spans="1:12" x14ac:dyDescent="0.35">
      <c r="A3" s="147">
        <f ca="1">TODAY()</f>
        <v>44612</v>
      </c>
      <c r="B3" s="147"/>
      <c r="C3" s="147"/>
      <c r="D3" s="147"/>
    </row>
    <row r="7" spans="1:12" s="14" customFormat="1" x14ac:dyDescent="0.35">
      <c r="B7" s="51" t="s">
        <v>97</v>
      </c>
      <c r="C7"/>
      <c r="D7"/>
      <c r="E7"/>
      <c r="F7"/>
      <c r="G7"/>
      <c r="H7"/>
      <c r="I7"/>
      <c r="J7"/>
      <c r="K7"/>
    </row>
    <row r="8" spans="1:12" s="52" customFormat="1" x14ac:dyDescent="0.35">
      <c r="B8" s="14"/>
      <c r="C8" s="53" t="s">
        <v>100</v>
      </c>
      <c r="D8" s="53" t="s">
        <v>72</v>
      </c>
      <c r="E8" s="53" t="s">
        <v>73</v>
      </c>
      <c r="F8" s="53" t="s">
        <v>74</v>
      </c>
      <c r="G8" s="53" t="s">
        <v>75</v>
      </c>
      <c r="H8" s="53" t="s">
        <v>76</v>
      </c>
      <c r="I8" s="53" t="s">
        <v>77</v>
      </c>
      <c r="J8" s="53" t="s">
        <v>78</v>
      </c>
      <c r="K8" s="53" t="s">
        <v>101</v>
      </c>
      <c r="L8" s="60" t="s">
        <v>23</v>
      </c>
    </row>
    <row r="9" spans="1:12" s="20" customFormat="1" x14ac:dyDescent="0.35">
      <c r="B9" t="s">
        <v>115</v>
      </c>
      <c r="C9" s="49">
        <f>'Notice Detail'!E10+'Notice Detail'!E11</f>
        <v>0</v>
      </c>
      <c r="D9" s="49">
        <f>'Notice Detail'!E12</f>
        <v>0</v>
      </c>
      <c r="E9" s="49">
        <f>'Notice Detail'!E13</f>
        <v>0</v>
      </c>
      <c r="F9" s="49">
        <f>'Notice Detail'!E14</f>
        <v>0</v>
      </c>
      <c r="G9" s="49">
        <f>'Notice Detail'!E15</f>
        <v>0</v>
      </c>
      <c r="H9" s="49">
        <f>'Notice Detail'!E16</f>
        <v>0</v>
      </c>
      <c r="I9" s="49">
        <f>'Notice Detail'!E17</f>
        <v>0</v>
      </c>
      <c r="J9" s="49">
        <f>'Notice Detail'!E18</f>
        <v>0</v>
      </c>
      <c r="K9" s="49">
        <f>'Notice Detail'!E19+'Notice Detail'!E20</f>
        <v>0</v>
      </c>
      <c r="L9" s="20">
        <f>SUM(C9:K9)</f>
        <v>0</v>
      </c>
    </row>
    <row r="10" spans="1:12" s="20" customFormat="1" x14ac:dyDescent="0.35">
      <c r="B10" s="48" t="s">
        <v>116</v>
      </c>
      <c r="C10" s="50">
        <f>'Notice Detail'!G10+'Notice Detail'!G11</f>
        <v>0</v>
      </c>
      <c r="D10" s="50">
        <f>'Notice Detail'!G12</f>
        <v>0</v>
      </c>
      <c r="E10" s="50">
        <f>'Notice Detail'!G13</f>
        <v>0</v>
      </c>
      <c r="F10" s="50">
        <f>'Notice Detail'!G14</f>
        <v>0</v>
      </c>
      <c r="G10" s="50">
        <f>'Notice Detail'!G15</f>
        <v>0</v>
      </c>
      <c r="H10" s="50">
        <f>'Notice Detail'!G16</f>
        <v>0</v>
      </c>
      <c r="I10" s="50">
        <f>'Notice Detail'!G17</f>
        <v>0</v>
      </c>
      <c r="J10" s="50">
        <f>'Notice Detail'!G18</f>
        <v>0</v>
      </c>
      <c r="K10" s="50">
        <f>'Notice Detail'!G19+'Notice Detail'!G20</f>
        <v>0</v>
      </c>
      <c r="L10" s="22">
        <f>SUM(C10:K10)</f>
        <v>0</v>
      </c>
    </row>
    <row r="11" spans="1:12" s="20" customFormat="1" x14ac:dyDescent="0.35">
      <c r="B11" s="47" t="s">
        <v>96</v>
      </c>
      <c r="C11" s="49">
        <f>+C10-C9</f>
        <v>0</v>
      </c>
      <c r="D11" s="49">
        <f t="shared" ref="D11:K11" si="0">+D10-D9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>
        <f t="shared" si="0"/>
        <v>0</v>
      </c>
      <c r="K11" s="49">
        <f t="shared" si="0"/>
        <v>0</v>
      </c>
      <c r="L11" s="20">
        <f>SUM(L9:L10)</f>
        <v>0</v>
      </c>
    </row>
    <row r="12" spans="1:12" s="20" customFormat="1" x14ac:dyDescent="0.35"/>
    <row r="13" spans="1:12" s="20" customFormat="1" x14ac:dyDescent="0.35"/>
    <row r="14" spans="1:12" s="20" customFormat="1" x14ac:dyDescent="0.35"/>
    <row r="15" spans="1:12" s="20" customFormat="1" x14ac:dyDescent="0.35"/>
    <row r="16" spans="1:12" s="20" customFormat="1" x14ac:dyDescent="0.35"/>
    <row r="17" s="20" customFormat="1" x14ac:dyDescent="0.35"/>
    <row r="18" s="20" customFormat="1" x14ac:dyDescent="0.35"/>
    <row r="19" s="20" customFormat="1" x14ac:dyDescent="0.35"/>
    <row r="20" s="20" customFormat="1" x14ac:dyDescent="0.35"/>
    <row r="21" s="20" customFormat="1" x14ac:dyDescent="0.35"/>
    <row r="22" s="20" customFormat="1" x14ac:dyDescent="0.35"/>
    <row r="23" s="20" customFormat="1" x14ac:dyDescent="0.35"/>
    <row r="24" s="20" customFormat="1" x14ac:dyDescent="0.35"/>
    <row r="25" s="20" customFormat="1" x14ac:dyDescent="0.35"/>
    <row r="26" s="20" customFormat="1" x14ac:dyDescent="0.35"/>
    <row r="27" s="20" customFormat="1" x14ac:dyDescent="0.35"/>
    <row r="28" s="20" customFormat="1" x14ac:dyDescent="0.35"/>
    <row r="29" s="20" customFormat="1" x14ac:dyDescent="0.35"/>
    <row r="30" s="20" customFormat="1" x14ac:dyDescent="0.35"/>
    <row r="31" s="20" customFormat="1" x14ac:dyDescent="0.35"/>
    <row r="32" s="20" customFormat="1" x14ac:dyDescent="0.35"/>
    <row r="33" s="20" customFormat="1" x14ac:dyDescent="0.35"/>
    <row r="34" s="20" customFormat="1" x14ac:dyDescent="0.35"/>
    <row r="35" s="20" customFormat="1" x14ac:dyDescent="0.35"/>
    <row r="36" s="20" customFormat="1" x14ac:dyDescent="0.35"/>
    <row r="37" s="20" customFormat="1" x14ac:dyDescent="0.35"/>
    <row r="38" s="20" customFormat="1" x14ac:dyDescent="0.35"/>
    <row r="39" s="20" customFormat="1" x14ac:dyDescent="0.35"/>
    <row r="40" s="20" customFormat="1" x14ac:dyDescent="0.35"/>
    <row r="41" s="20" customFormat="1" x14ac:dyDescent="0.35"/>
    <row r="42" s="20" customFormat="1" x14ac:dyDescent="0.35"/>
    <row r="43" s="20" customFormat="1" x14ac:dyDescent="0.35"/>
    <row r="44" s="20" customFormat="1" x14ac:dyDescent="0.35"/>
    <row r="45" s="20" customFormat="1" x14ac:dyDescent="0.35"/>
    <row r="46" s="20" customFormat="1" x14ac:dyDescent="0.35"/>
    <row r="47" s="20" customFormat="1" x14ac:dyDescent="0.35"/>
    <row r="48" s="20" customFormat="1" x14ac:dyDescent="0.35"/>
    <row r="49" spans="2:12" s="20" customFormat="1" x14ac:dyDescent="0.35"/>
    <row r="50" spans="2:12" s="20" customFormat="1" x14ac:dyDescent="0.35"/>
    <row r="51" spans="2:12" s="20" customFormat="1" x14ac:dyDescent="0.35"/>
    <row r="52" spans="2:12" s="20" customFormat="1" x14ac:dyDescent="0.35"/>
    <row r="53" spans="2:12" s="20" customFormat="1" x14ac:dyDescent="0.35"/>
    <row r="54" spans="2:12" s="20" customFormat="1" x14ac:dyDescent="0.35"/>
    <row r="55" spans="2:12" s="20" customFormat="1" x14ac:dyDescent="0.35"/>
    <row r="56" spans="2:12" s="20" customFormat="1" x14ac:dyDescent="0.35"/>
    <row r="57" spans="2:12" s="20" customFormat="1" x14ac:dyDescent="0.35"/>
    <row r="58" spans="2:12" s="20" customFormat="1" x14ac:dyDescent="0.35"/>
    <row r="59" spans="2:12" s="20" customFormat="1" x14ac:dyDescent="0.35">
      <c r="B59" s="51" t="s">
        <v>26</v>
      </c>
    </row>
    <row r="60" spans="2:12" s="20" customFormat="1" x14ac:dyDescent="0.35">
      <c r="B60" s="14"/>
      <c r="C60" s="53" t="str">
        <f>C8</f>
        <v>General</v>
      </c>
      <c r="D60" s="53" t="str">
        <f t="shared" ref="D60:K60" si="1">D8</f>
        <v>Transportation</v>
      </c>
      <c r="E60" s="53" t="str">
        <f t="shared" si="1"/>
        <v>Bus Depreciation</v>
      </c>
      <c r="F60" s="53" t="str">
        <f t="shared" si="1"/>
        <v>Tuition</v>
      </c>
      <c r="G60" s="53" t="str">
        <f t="shared" si="1"/>
        <v>Adult Ed</v>
      </c>
      <c r="H60" s="53" t="str">
        <f t="shared" si="1"/>
        <v>Technology</v>
      </c>
      <c r="I60" s="53" t="str">
        <f t="shared" si="1"/>
        <v>Flexibility</v>
      </c>
      <c r="J60" s="53" t="str">
        <f t="shared" si="1"/>
        <v>Debt Service</v>
      </c>
      <c r="K60" s="53" t="str">
        <f t="shared" si="1"/>
        <v>Building Reserve</v>
      </c>
      <c r="L60" s="53" t="str">
        <f t="shared" ref="L60" si="2">L8</f>
        <v>Total</v>
      </c>
    </row>
    <row r="61" spans="2:12" s="20" customFormat="1" x14ac:dyDescent="0.35">
      <c r="B61" t="s">
        <v>98</v>
      </c>
      <c r="C61" s="61">
        <f>'Notice Detail'!F10+'Notice Detail'!F11</f>
        <v>0</v>
      </c>
      <c r="D61" s="61">
        <f>'Notice Detail'!F12</f>
        <v>0</v>
      </c>
      <c r="E61" s="61">
        <f>'Notice Detail'!F13</f>
        <v>0</v>
      </c>
      <c r="F61" s="61">
        <f>'Notice Detail'!F14</f>
        <v>0</v>
      </c>
      <c r="G61" s="61">
        <f>'Notice Detail'!F15</f>
        <v>0</v>
      </c>
      <c r="H61" s="61">
        <f>'Notice Detail'!F16</f>
        <v>0</v>
      </c>
      <c r="I61" s="61">
        <f>'Notice Detail'!F17</f>
        <v>0</v>
      </c>
      <c r="J61" s="61">
        <f>'Notice Detail'!F18</f>
        <v>0</v>
      </c>
      <c r="K61" s="61">
        <f>'Notice Detail'!F19+'Notice Detail'!F20</f>
        <v>0</v>
      </c>
      <c r="L61" s="61">
        <f>SUM(C61:K61)</f>
        <v>0</v>
      </c>
    </row>
    <row r="62" spans="2:12" s="20" customFormat="1" x14ac:dyDescent="0.35">
      <c r="B62" s="48" t="s">
        <v>99</v>
      </c>
      <c r="C62" s="62" t="e">
        <f>'Notice Detail'!H10+'Notice Detail'!H11</f>
        <v>#DIV/0!</v>
      </c>
      <c r="D62" s="62" t="e">
        <f>'Notice Detail'!H12</f>
        <v>#DIV/0!</v>
      </c>
      <c r="E62" s="62" t="e">
        <f>'Notice Detail'!H13</f>
        <v>#DIV/0!</v>
      </c>
      <c r="F62" s="62" t="e">
        <f>'Notice Detail'!H14</f>
        <v>#DIV/0!</v>
      </c>
      <c r="G62" s="62" t="e">
        <f>'Notice Detail'!H15</f>
        <v>#DIV/0!</v>
      </c>
      <c r="H62" s="62" t="e">
        <f>'Notice Detail'!H16</f>
        <v>#DIV/0!</v>
      </c>
      <c r="I62" s="62" t="e">
        <f>'Notice Detail'!H17</f>
        <v>#DIV/0!</v>
      </c>
      <c r="J62" s="62" t="e">
        <f>'Notice Detail'!H18</f>
        <v>#DIV/0!</v>
      </c>
      <c r="K62" s="62" t="e">
        <f>'Notice Detail'!H19+'Notice Detail'!H20</f>
        <v>#DIV/0!</v>
      </c>
      <c r="L62" s="62" t="e">
        <f>SUM(C62:K62)</f>
        <v>#DIV/0!</v>
      </c>
    </row>
    <row r="63" spans="2:12" x14ac:dyDescent="0.35">
      <c r="B63" s="47" t="s">
        <v>96</v>
      </c>
      <c r="C63" s="61" t="e">
        <f>+C62-C61</f>
        <v>#DIV/0!</v>
      </c>
      <c r="D63" s="61" t="e">
        <f t="shared" ref="D63:L63" si="3">+D62-D61</f>
        <v>#DIV/0!</v>
      </c>
      <c r="E63" s="61" t="e">
        <f t="shared" si="3"/>
        <v>#DIV/0!</v>
      </c>
      <c r="F63" s="61" t="e">
        <f t="shared" si="3"/>
        <v>#DIV/0!</v>
      </c>
      <c r="G63" s="61" t="e">
        <f t="shared" si="3"/>
        <v>#DIV/0!</v>
      </c>
      <c r="H63" s="61" t="e">
        <f t="shared" si="3"/>
        <v>#DIV/0!</v>
      </c>
      <c r="I63" s="61" t="e">
        <f t="shared" si="3"/>
        <v>#DIV/0!</v>
      </c>
      <c r="J63" s="61" t="e">
        <f t="shared" si="3"/>
        <v>#DIV/0!</v>
      </c>
      <c r="K63" s="61" t="e">
        <f t="shared" si="3"/>
        <v>#DIV/0!</v>
      </c>
      <c r="L63" s="61" t="e">
        <f t="shared" si="3"/>
        <v>#DIV/0!</v>
      </c>
    </row>
  </sheetData>
  <mergeCells count="1">
    <mergeCell ref="A3:D3"/>
  </mergeCells>
  <pageMargins left="0.7" right="0.7" top="0.75" bottom="0.75" header="0.3" footer="0.3"/>
  <pageSetup scale="4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80" zoomScaleNormal="80" workbookViewId="0">
      <selection activeCell="D6" sqref="D6"/>
    </sheetView>
  </sheetViews>
  <sheetFormatPr defaultRowHeight="14.5" x14ac:dyDescent="0.35"/>
  <cols>
    <col min="1" max="2" width="18.1796875" bestFit="1" customWidth="1"/>
    <col min="3" max="6" width="20.7265625" customWidth="1"/>
  </cols>
  <sheetData>
    <row r="1" spans="1:6" ht="18.5" x14ac:dyDescent="0.45">
      <c r="A1" s="24">
        <f>'Start Here'!B1</f>
        <v>0</v>
      </c>
    </row>
    <row r="2" spans="1:6" x14ac:dyDescent="0.35">
      <c r="A2" t="s">
        <v>120</v>
      </c>
    </row>
    <row r="3" spans="1:6" x14ac:dyDescent="0.35">
      <c r="A3" s="126">
        <f ca="1">'Two-year Tax Comparison'!A3:D3</f>
        <v>44612</v>
      </c>
    </row>
    <row r="4" spans="1:6" x14ac:dyDescent="0.35">
      <c r="A4" s="126"/>
    </row>
    <row r="5" spans="1:6" x14ac:dyDescent="0.35">
      <c r="A5" s="126"/>
    </row>
    <row r="7" spans="1:6" s="52" customFormat="1" ht="58" x14ac:dyDescent="0.35">
      <c r="C7" s="60" t="s">
        <v>117</v>
      </c>
      <c r="D7" s="60" t="s">
        <v>118</v>
      </c>
      <c r="E7" s="60" t="s">
        <v>119</v>
      </c>
      <c r="F7" s="60" t="s">
        <v>23</v>
      </c>
    </row>
    <row r="8" spans="1:6" x14ac:dyDescent="0.35">
      <c r="B8" t="s">
        <v>100</v>
      </c>
      <c r="C8" s="49">
        <f>General!G38</f>
        <v>0</v>
      </c>
      <c r="D8" s="49">
        <f>General!G37</f>
        <v>0</v>
      </c>
      <c r="E8" s="49">
        <v>0</v>
      </c>
      <c r="F8" s="49">
        <f>SUM(C8:E8)</f>
        <v>0</v>
      </c>
    </row>
    <row r="9" spans="1:6" x14ac:dyDescent="0.35">
      <c r="B9" t="s">
        <v>72</v>
      </c>
      <c r="C9" s="132">
        <v>0</v>
      </c>
      <c r="D9" s="132">
        <v>0</v>
      </c>
      <c r="E9" s="132">
        <f>Transportation!H28</f>
        <v>0</v>
      </c>
      <c r="F9" s="132">
        <f t="shared" ref="F9:F17" si="0">SUM(C9:E9)</f>
        <v>0</v>
      </c>
    </row>
    <row r="10" spans="1:6" x14ac:dyDescent="0.35">
      <c r="B10" t="s">
        <v>73</v>
      </c>
      <c r="C10" s="132">
        <v>0</v>
      </c>
      <c r="D10" s="132">
        <v>0</v>
      </c>
      <c r="E10" s="132">
        <f>'Bus Depreciation'!H26</f>
        <v>0</v>
      </c>
      <c r="F10" s="132">
        <f t="shared" si="0"/>
        <v>0</v>
      </c>
    </row>
    <row r="11" spans="1:6" x14ac:dyDescent="0.35">
      <c r="B11" t="s">
        <v>74</v>
      </c>
      <c r="C11" s="132">
        <v>0</v>
      </c>
      <c r="D11" s="132">
        <v>0</v>
      </c>
      <c r="E11" s="132">
        <f>Tuition!H26</f>
        <v>0</v>
      </c>
      <c r="F11" s="132">
        <f t="shared" si="0"/>
        <v>0</v>
      </c>
    </row>
    <row r="12" spans="1:6" x14ac:dyDescent="0.35">
      <c r="B12" t="s">
        <v>75</v>
      </c>
      <c r="C12" s="132">
        <v>0</v>
      </c>
      <c r="D12" s="132">
        <v>0</v>
      </c>
      <c r="E12" s="132">
        <f>'Adult Ed'!H26</f>
        <v>0</v>
      </c>
      <c r="F12" s="132">
        <f t="shared" si="0"/>
        <v>0</v>
      </c>
    </row>
    <row r="13" spans="1:6" x14ac:dyDescent="0.35">
      <c r="B13" t="s">
        <v>76</v>
      </c>
      <c r="C13" s="132">
        <f>Technology!H26</f>
        <v>0</v>
      </c>
      <c r="D13" s="132">
        <v>0</v>
      </c>
      <c r="E13" s="132">
        <v>0</v>
      </c>
      <c r="F13" s="132">
        <f t="shared" si="0"/>
        <v>0</v>
      </c>
    </row>
    <row r="14" spans="1:6" x14ac:dyDescent="0.35">
      <c r="B14" t="s">
        <v>77</v>
      </c>
      <c r="C14" s="132">
        <v>0</v>
      </c>
      <c r="D14" s="132">
        <v>0</v>
      </c>
      <c r="E14" s="132">
        <f>Flexibility!H26</f>
        <v>0</v>
      </c>
      <c r="F14" s="132">
        <f t="shared" si="0"/>
        <v>0</v>
      </c>
    </row>
    <row r="15" spans="1:6" x14ac:dyDescent="0.35">
      <c r="B15" t="s">
        <v>78</v>
      </c>
      <c r="C15" s="132">
        <f>'Debt Service'!H26</f>
        <v>0</v>
      </c>
      <c r="D15" s="132">
        <v>0</v>
      </c>
      <c r="E15" s="132">
        <v>0</v>
      </c>
      <c r="F15" s="132">
        <f t="shared" si="0"/>
        <v>0</v>
      </c>
    </row>
    <row r="16" spans="1:6" x14ac:dyDescent="0.35">
      <c r="B16" s="127" t="s">
        <v>101</v>
      </c>
      <c r="C16" s="133">
        <f>'Building Reserve'!C34</f>
        <v>0</v>
      </c>
      <c r="D16" s="133">
        <v>0</v>
      </c>
      <c r="E16" s="133">
        <f>'Building Reserve'!E34</f>
        <v>0</v>
      </c>
      <c r="F16" s="133">
        <f t="shared" si="0"/>
        <v>0</v>
      </c>
    </row>
    <row r="17" spans="2:6" s="128" customFormat="1" ht="19.5" customHeight="1" x14ac:dyDescent="0.35">
      <c r="B17" s="131" t="s">
        <v>23</v>
      </c>
      <c r="C17" s="129">
        <f>SUM(C8:C16)</f>
        <v>0</v>
      </c>
      <c r="D17" s="129">
        <f t="shared" ref="D17:E17" si="1">SUM(D8:D16)</f>
        <v>0</v>
      </c>
      <c r="E17" s="129">
        <f t="shared" si="1"/>
        <v>0</v>
      </c>
      <c r="F17" s="130">
        <f t="shared" si="0"/>
        <v>0</v>
      </c>
    </row>
  </sheetData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49"/>
  <sheetViews>
    <sheetView zoomScale="90" zoomScaleNormal="90" workbookViewId="0">
      <selection activeCell="G46" sqref="G46"/>
    </sheetView>
  </sheetViews>
  <sheetFormatPr defaultColWidth="9.1796875" defaultRowHeight="14.5" x14ac:dyDescent="0.35"/>
  <cols>
    <col min="1" max="1" width="10.7265625" style="11" bestFit="1" customWidth="1"/>
    <col min="2" max="2" width="10.7265625" style="11" customWidth="1"/>
    <col min="3" max="3" width="38.453125" style="1" bestFit="1" customWidth="1"/>
    <col min="4" max="4" width="2.453125" style="1" customWidth="1"/>
    <col min="5" max="5" width="29.26953125" style="1" customWidth="1"/>
    <col min="6" max="6" width="3" style="1" customWidth="1"/>
    <col min="7" max="7" width="29.453125" style="1" customWidth="1"/>
    <col min="8" max="8" width="3.1796875" style="1" customWidth="1"/>
    <col min="9" max="9" width="16.26953125" style="1" customWidth="1"/>
    <col min="10" max="11" width="9.1796875" style="1"/>
    <col min="12" max="12" width="32.7265625" style="1" bestFit="1" customWidth="1"/>
    <col min="13" max="13" width="2.54296875" style="1" customWidth="1"/>
    <col min="14" max="14" width="16.81640625" style="1" customWidth="1"/>
    <col min="15" max="16384" width="9.1796875" style="1"/>
  </cols>
  <sheetData>
    <row r="1" spans="1:9" s="10" customFormat="1" ht="18.5" x14ac:dyDescent="0.45">
      <c r="A1" s="10">
        <f>'Start Here'!B1</f>
        <v>0</v>
      </c>
    </row>
    <row r="2" spans="1:9" x14ac:dyDescent="0.35">
      <c r="A2" s="1" t="s">
        <v>108</v>
      </c>
      <c r="B2" s="1"/>
    </row>
    <row r="3" spans="1:9" x14ac:dyDescent="0.35">
      <c r="A3" s="1" t="s">
        <v>29</v>
      </c>
      <c r="B3" s="1"/>
    </row>
    <row r="4" spans="1:9" x14ac:dyDescent="0.35">
      <c r="A4" s="138">
        <f ca="1">TODAY()</f>
        <v>44612</v>
      </c>
      <c r="B4" s="138"/>
      <c r="C4" s="138"/>
    </row>
    <row r="9" spans="1:9" ht="16" x14ac:dyDescent="0.5">
      <c r="C9" s="9" t="s">
        <v>7</v>
      </c>
      <c r="E9" s="26"/>
    </row>
    <row r="10" spans="1:9" x14ac:dyDescent="0.35">
      <c r="C10" s="3" t="s">
        <v>113</v>
      </c>
      <c r="E10" s="4"/>
    </row>
    <row r="11" spans="1:9" x14ac:dyDescent="0.35">
      <c r="C11" s="3" t="s">
        <v>112</v>
      </c>
      <c r="E11" s="7"/>
    </row>
    <row r="12" spans="1:9" x14ac:dyDescent="0.35">
      <c r="C12" s="3" t="s">
        <v>111</v>
      </c>
      <c r="E12" s="7"/>
    </row>
    <row r="13" spans="1:9" ht="16" x14ac:dyDescent="0.5">
      <c r="C13" s="3" t="s">
        <v>53</v>
      </c>
      <c r="E13" s="9" t="str">
        <f>IF(SUM(E10:E12)=0,"",ROUND(AVERAGE(E10:E12),2))</f>
        <v/>
      </c>
    </row>
    <row r="14" spans="1:9" ht="16" x14ac:dyDescent="0.5">
      <c r="C14" s="3"/>
      <c r="E14" s="9"/>
    </row>
    <row r="15" spans="1:9" x14ac:dyDescent="0.35">
      <c r="C15" s="1" t="s">
        <v>5</v>
      </c>
      <c r="I15" s="4">
        <f>IF(E13="",0,E13)</f>
        <v>0</v>
      </c>
    </row>
    <row r="16" spans="1:9" x14ac:dyDescent="0.35">
      <c r="I16" s="26"/>
    </row>
    <row r="17" spans="3:7" x14ac:dyDescent="0.35">
      <c r="C17" s="5" t="s">
        <v>49</v>
      </c>
      <c r="D17" s="5"/>
    </row>
    <row r="18" spans="3:7" x14ac:dyDescent="0.35">
      <c r="C18" s="3"/>
      <c r="D18" s="3"/>
      <c r="E18" s="3" t="s">
        <v>47</v>
      </c>
      <c r="G18" s="4"/>
    </row>
    <row r="19" spans="3:7" x14ac:dyDescent="0.35">
      <c r="C19" s="3"/>
      <c r="D19" s="3"/>
      <c r="E19" s="3" t="s">
        <v>48</v>
      </c>
      <c r="G19" s="4"/>
    </row>
    <row r="20" spans="3:7" x14ac:dyDescent="0.35">
      <c r="C20" s="3"/>
      <c r="D20" s="3"/>
      <c r="E20" s="3" t="s">
        <v>54</v>
      </c>
      <c r="G20" s="4"/>
    </row>
    <row r="21" spans="3:7" x14ac:dyDescent="0.35">
      <c r="C21" s="3"/>
      <c r="D21" s="3"/>
      <c r="E21" s="3" t="s">
        <v>55</v>
      </c>
      <c r="G21" s="4"/>
    </row>
    <row r="22" spans="3:7" x14ac:dyDescent="0.35">
      <c r="C22" s="3"/>
      <c r="D22" s="3"/>
      <c r="E22" s="3" t="s">
        <v>56</v>
      </c>
      <c r="G22" s="4"/>
    </row>
    <row r="23" spans="3:7" x14ac:dyDescent="0.35">
      <c r="C23" s="3"/>
      <c r="D23" s="3"/>
      <c r="E23" s="3" t="s">
        <v>57</v>
      </c>
      <c r="G23" s="4"/>
    </row>
    <row r="24" spans="3:7" x14ac:dyDescent="0.35">
      <c r="C24" s="3"/>
      <c r="D24" s="3"/>
      <c r="E24" s="3" t="s">
        <v>58</v>
      </c>
      <c r="G24" s="4"/>
    </row>
    <row r="25" spans="3:7" x14ac:dyDescent="0.35">
      <c r="C25" s="3"/>
      <c r="D25" s="3"/>
      <c r="E25" s="3" t="s">
        <v>59</v>
      </c>
      <c r="G25" s="4"/>
    </row>
    <row r="26" spans="3:7" x14ac:dyDescent="0.35">
      <c r="C26" s="3"/>
      <c r="D26" s="3"/>
      <c r="E26" s="3" t="s">
        <v>60</v>
      </c>
      <c r="G26" s="4"/>
    </row>
    <row r="27" spans="3:7" x14ac:dyDescent="0.35">
      <c r="C27" s="3"/>
      <c r="D27" s="3"/>
      <c r="E27" s="3" t="s">
        <v>61</v>
      </c>
      <c r="G27" s="4"/>
    </row>
    <row r="28" spans="3:7" x14ac:dyDescent="0.35">
      <c r="C28" s="12" t="s">
        <v>8</v>
      </c>
      <c r="D28" s="6"/>
      <c r="E28" s="4"/>
      <c r="G28" s="4"/>
    </row>
    <row r="29" spans="3:7" x14ac:dyDescent="0.35">
      <c r="C29" s="12" t="s">
        <v>8</v>
      </c>
      <c r="D29" s="6"/>
      <c r="E29" s="4"/>
      <c r="G29" s="4"/>
    </row>
    <row r="30" spans="3:7" x14ac:dyDescent="0.35">
      <c r="C30" s="12" t="s">
        <v>8</v>
      </c>
      <c r="D30" s="6"/>
      <c r="E30" s="4"/>
      <c r="G30" s="7"/>
    </row>
    <row r="31" spans="3:7" x14ac:dyDescent="0.35">
      <c r="C31" s="12" t="s">
        <v>8</v>
      </c>
      <c r="D31" s="6"/>
      <c r="E31" s="4"/>
      <c r="G31" s="7"/>
    </row>
    <row r="32" spans="3:7" x14ac:dyDescent="0.35">
      <c r="C32" s="12" t="s">
        <v>8</v>
      </c>
      <c r="D32" s="6"/>
      <c r="E32" s="4"/>
      <c r="G32" s="7"/>
    </row>
    <row r="33" spans="2:9" x14ac:dyDescent="0.35">
      <c r="C33" s="12" t="s">
        <v>8</v>
      </c>
      <c r="D33" s="6"/>
      <c r="E33" s="4"/>
      <c r="G33" s="4"/>
    </row>
    <row r="34" spans="2:9" x14ac:dyDescent="0.35">
      <c r="E34" s="3" t="s">
        <v>2</v>
      </c>
      <c r="I34" s="26">
        <f>SUM(G18:G33)</f>
        <v>0</v>
      </c>
    </row>
    <row r="36" spans="2:9" ht="16" x14ac:dyDescent="0.5">
      <c r="C36" s="9" t="s">
        <v>88</v>
      </c>
      <c r="I36" s="26"/>
    </row>
    <row r="37" spans="2:9" x14ac:dyDescent="0.35">
      <c r="E37" s="3" t="s">
        <v>89</v>
      </c>
      <c r="G37" s="4"/>
      <c r="I37" s="26"/>
    </row>
    <row r="38" spans="2:9" x14ac:dyDescent="0.35">
      <c r="E38" s="3" t="s">
        <v>90</v>
      </c>
      <c r="G38" s="7"/>
      <c r="I38" s="26"/>
    </row>
    <row r="39" spans="2:9" x14ac:dyDescent="0.35">
      <c r="C39" s="3" t="s">
        <v>91</v>
      </c>
      <c r="I39" s="26">
        <f>+G38+G37</f>
        <v>0</v>
      </c>
    </row>
    <row r="41" spans="2:9" x14ac:dyDescent="0.35">
      <c r="C41" s="1" t="s">
        <v>4</v>
      </c>
      <c r="I41" s="8">
        <f>SUM(I15:I40)</f>
        <v>0</v>
      </c>
    </row>
    <row r="44" spans="2:9" x14ac:dyDescent="0.35">
      <c r="B44" s="13"/>
      <c r="C44" s="36" t="s">
        <v>94</v>
      </c>
      <c r="D44" s="37"/>
      <c r="E44" s="37" t="s">
        <v>95</v>
      </c>
      <c r="F44" s="37"/>
      <c r="G44" s="38" t="s">
        <v>84</v>
      </c>
    </row>
    <row r="45" spans="2:9" x14ac:dyDescent="0.35">
      <c r="B45" s="3" t="s">
        <v>85</v>
      </c>
      <c r="C45" s="39">
        <f>G37</f>
        <v>0</v>
      </c>
      <c r="D45" s="40"/>
      <c r="E45" s="40">
        <f>G38</f>
        <v>0</v>
      </c>
      <c r="F45" s="40"/>
      <c r="G45" s="41">
        <f>+E45+C45</f>
        <v>0</v>
      </c>
    </row>
    <row r="46" spans="2:9" x14ac:dyDescent="0.35">
      <c r="B46" s="3" t="s">
        <v>46</v>
      </c>
      <c r="C46" s="42">
        <f>'Start Here'!E4</f>
        <v>0</v>
      </c>
      <c r="D46" s="32"/>
      <c r="E46" s="32">
        <f>C46</f>
        <v>0</v>
      </c>
      <c r="F46" s="32"/>
      <c r="G46" s="43">
        <f>E46</f>
        <v>0</v>
      </c>
    </row>
    <row r="47" spans="2:9" x14ac:dyDescent="0.35">
      <c r="B47" s="3" t="s">
        <v>22</v>
      </c>
      <c r="C47" s="44" t="str">
        <f>IF(C46=0,"",(ROUND(C45/C46*1000,2)))</f>
        <v/>
      </c>
      <c r="D47" s="45"/>
      <c r="E47" s="45" t="str">
        <f>IF(E46=0,"",ROUND(E45/E46*1000,2))</f>
        <v/>
      </c>
      <c r="F47" s="45"/>
      <c r="G47" s="46" t="str">
        <f>IF(G46=0,"",E47+C47)</f>
        <v/>
      </c>
    </row>
    <row r="49" spans="3:3" x14ac:dyDescent="0.35">
      <c r="C49" s="1" t="s">
        <v>62</v>
      </c>
    </row>
  </sheetData>
  <mergeCells count="1">
    <mergeCell ref="A4:C4"/>
  </mergeCells>
  <conditionalFormatting sqref="E10:E12 G18:G33 E28:E33 G37:G38">
    <cfRule type="containsBlanks" dxfId="10" priority="1">
      <formula>LEN(TRIM(E10))=0</formula>
    </cfRule>
  </conditionalFormatting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  <pageSetUpPr fitToPage="1"/>
  </sheetPr>
  <dimension ref="A1:H38"/>
  <sheetViews>
    <sheetView topLeftCell="A14" zoomScale="80" zoomScaleNormal="80" workbookViewId="0">
      <selection activeCell="D35" sqref="D35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15.1796875" style="1" bestFit="1" customWidth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10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45</v>
      </c>
      <c r="F18" s="4"/>
    </row>
    <row r="19" spans="2:8" x14ac:dyDescent="0.35">
      <c r="B19" s="3"/>
      <c r="C19" s="3"/>
      <c r="D19" s="3" t="s">
        <v>50</v>
      </c>
      <c r="F19" s="4"/>
    </row>
    <row r="20" spans="2:8" x14ac:dyDescent="0.35">
      <c r="B20" s="3"/>
      <c r="C20" s="3"/>
      <c r="D20" s="3" t="s">
        <v>51</v>
      </c>
      <c r="F20" s="4"/>
    </row>
    <row r="21" spans="2:8" x14ac:dyDescent="0.35">
      <c r="B21" s="12" t="s">
        <v>8</v>
      </c>
      <c r="C21" s="6"/>
      <c r="D21" s="4"/>
      <c r="F21" s="4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7"/>
    </row>
    <row r="24" spans="2:8" x14ac:dyDescent="0.35">
      <c r="B24" s="12" t="s">
        <v>8</v>
      </c>
      <c r="C24" s="6"/>
      <c r="D24" s="4"/>
      <c r="F24" s="7"/>
    </row>
    <row r="25" spans="2:8" x14ac:dyDescent="0.35">
      <c r="B25" s="12" t="s">
        <v>8</v>
      </c>
      <c r="C25" s="6"/>
      <c r="D25" s="4"/>
      <c r="F25" s="4"/>
    </row>
    <row r="26" spans="2:8" x14ac:dyDescent="0.35">
      <c r="D26" s="3" t="s">
        <v>2</v>
      </c>
      <c r="H26" s="26">
        <f>SUM(F18:F25)</f>
        <v>0</v>
      </c>
    </row>
    <row r="28" spans="2:8" x14ac:dyDescent="0.35">
      <c r="B28" s="1" t="s">
        <v>39</v>
      </c>
      <c r="H28" s="2">
        <f>+H30-H26-H15</f>
        <v>0</v>
      </c>
    </row>
    <row r="30" spans="2:8" ht="15" thickBot="1" x14ac:dyDescent="0.4">
      <c r="B30" s="1" t="s">
        <v>4</v>
      </c>
      <c r="H30" s="35"/>
    </row>
    <row r="31" spans="2:8" ht="15" thickTop="1" x14ac:dyDescent="0.35"/>
    <row r="33" spans="2:4" x14ac:dyDescent="0.35">
      <c r="B33" s="63" t="s">
        <v>63</v>
      </c>
      <c r="D33" s="13">
        <f>H28</f>
        <v>0</v>
      </c>
    </row>
    <row r="34" spans="2:4" x14ac:dyDescent="0.35">
      <c r="B34" s="64" t="s">
        <v>25</v>
      </c>
      <c r="C34" s="2"/>
      <c r="D34" s="27">
        <f>'Start Here'!E4</f>
        <v>0</v>
      </c>
    </row>
    <row r="35" spans="2:4" x14ac:dyDescent="0.35">
      <c r="B35" s="63" t="s">
        <v>26</v>
      </c>
      <c r="D35" s="23" t="str">
        <f>IF('Start Here'!E4="","",ROUND(D33/D34*1000,2))</f>
        <v/>
      </c>
    </row>
    <row r="38" spans="2:4" x14ac:dyDescent="0.35">
      <c r="B38" s="1" t="s">
        <v>52</v>
      </c>
    </row>
  </sheetData>
  <mergeCells count="1">
    <mergeCell ref="A4:B4"/>
  </mergeCells>
  <conditionalFormatting sqref="D10:D12 F18:F25 D21:D25 H30">
    <cfRule type="containsBlanks" dxfId="9" priority="1">
      <formula>LEN(TRIM(D10))=0</formula>
    </cfRule>
  </conditionalFormatting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/>
    <pageSetUpPr fitToPage="1"/>
  </sheetPr>
  <dimension ref="A1:H33"/>
  <sheetViews>
    <sheetView zoomScale="80" zoomScaleNormal="80" workbookViewId="0">
      <selection activeCell="H26" sqref="H26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12.54296875" style="1" bestFit="1" customWidth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9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40</v>
      </c>
      <c r="F18" s="4"/>
    </row>
    <row r="19" spans="2:8" x14ac:dyDescent="0.35">
      <c r="B19" s="12" t="s">
        <v>8</v>
      </c>
      <c r="C19" s="6"/>
      <c r="D19" s="4"/>
      <c r="F19" s="4"/>
    </row>
    <row r="20" spans="2:8" x14ac:dyDescent="0.35">
      <c r="B20" s="12" t="s">
        <v>8</v>
      </c>
      <c r="C20" s="6"/>
      <c r="D20" s="4"/>
      <c r="F20" s="7"/>
    </row>
    <row r="21" spans="2:8" x14ac:dyDescent="0.35">
      <c r="B21" s="12" t="s">
        <v>8</v>
      </c>
      <c r="C21" s="6"/>
      <c r="D21" s="4"/>
      <c r="F21" s="7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4"/>
    </row>
    <row r="24" spans="2:8" x14ac:dyDescent="0.35">
      <c r="D24" s="3" t="s">
        <v>2</v>
      </c>
      <c r="H24" s="26">
        <f>SUM(F18:F23)</f>
        <v>0</v>
      </c>
    </row>
    <row r="26" spans="2:8" x14ac:dyDescent="0.35">
      <c r="B26" s="1" t="s">
        <v>39</v>
      </c>
      <c r="H26" s="4"/>
    </row>
    <row r="28" spans="2:8" x14ac:dyDescent="0.35">
      <c r="B28" s="1" t="s">
        <v>4</v>
      </c>
      <c r="H28" s="8">
        <f>SUM(H15:H27)</f>
        <v>0</v>
      </c>
    </row>
    <row r="31" spans="2:8" x14ac:dyDescent="0.35">
      <c r="B31" s="63" t="s">
        <v>63</v>
      </c>
      <c r="D31" s="13">
        <f>H26</f>
        <v>0</v>
      </c>
    </row>
    <row r="32" spans="2:8" x14ac:dyDescent="0.35">
      <c r="B32" s="64" t="s">
        <v>25</v>
      </c>
      <c r="C32" s="2"/>
      <c r="D32" s="27">
        <f>'Start Here'!E4</f>
        <v>0</v>
      </c>
    </row>
    <row r="33" spans="2:4" x14ac:dyDescent="0.35">
      <c r="B33" s="63" t="s">
        <v>26</v>
      </c>
      <c r="D33" s="23" t="str">
        <f>IF('Start Here'!E4="","",ROUND(D31/D32*1000,2))</f>
        <v/>
      </c>
    </row>
  </sheetData>
  <mergeCells count="1">
    <mergeCell ref="A4:B4"/>
  </mergeCells>
  <conditionalFormatting sqref="D10:D12 F18:F23 D19:D23 H26">
    <cfRule type="containsBlanks" dxfId="8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H33"/>
  <sheetViews>
    <sheetView zoomScale="80" zoomScaleNormal="80" workbookViewId="0">
      <selection activeCell="H28" sqref="H28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12.54296875" style="1" bestFit="1" customWidth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43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44</v>
      </c>
      <c r="F18" s="4"/>
    </row>
    <row r="19" spans="2:8" x14ac:dyDescent="0.35">
      <c r="B19" s="12" t="s">
        <v>8</v>
      </c>
      <c r="C19" s="6"/>
      <c r="D19" s="4"/>
      <c r="F19" s="4"/>
    </row>
    <row r="20" spans="2:8" x14ac:dyDescent="0.35">
      <c r="B20" s="12" t="s">
        <v>8</v>
      </c>
      <c r="C20" s="6"/>
      <c r="D20" s="4"/>
      <c r="F20" s="7"/>
    </row>
    <row r="21" spans="2:8" x14ac:dyDescent="0.35">
      <c r="B21" s="12" t="s">
        <v>8</v>
      </c>
      <c r="C21" s="6"/>
      <c r="D21" s="4"/>
      <c r="F21" s="7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4"/>
    </row>
    <row r="24" spans="2:8" x14ac:dyDescent="0.35">
      <c r="D24" s="3" t="s">
        <v>2</v>
      </c>
      <c r="H24" s="26">
        <f>SUM(F18:F23)</f>
        <v>0</v>
      </c>
    </row>
    <row r="26" spans="2:8" x14ac:dyDescent="0.35">
      <c r="B26" s="1" t="s">
        <v>39</v>
      </c>
      <c r="H26" s="2">
        <f>+H28-H24-H15</f>
        <v>0</v>
      </c>
    </row>
    <row r="28" spans="2:8" ht="15" thickBot="1" x14ac:dyDescent="0.4">
      <c r="B28" s="1" t="s">
        <v>4</v>
      </c>
      <c r="H28" s="35"/>
    </row>
    <row r="29" spans="2:8" ht="15" thickTop="1" x14ac:dyDescent="0.35"/>
    <row r="31" spans="2:8" x14ac:dyDescent="0.35">
      <c r="B31" s="63" t="s">
        <v>63</v>
      </c>
      <c r="D31" s="13">
        <f>H26</f>
        <v>0</v>
      </c>
    </row>
    <row r="32" spans="2:8" x14ac:dyDescent="0.35">
      <c r="B32" s="64" t="s">
        <v>25</v>
      </c>
      <c r="C32" s="2"/>
      <c r="D32" s="27">
        <f>'Start Here'!E4</f>
        <v>0</v>
      </c>
    </row>
    <row r="33" spans="2:4" x14ac:dyDescent="0.35">
      <c r="B33" s="63" t="s">
        <v>26</v>
      </c>
      <c r="D33" s="23" t="str">
        <f>IF('Start Here'!E4="","",ROUND(D31/D32*1000,2))</f>
        <v/>
      </c>
    </row>
  </sheetData>
  <mergeCells count="1">
    <mergeCell ref="A4:B4"/>
  </mergeCells>
  <conditionalFormatting sqref="D10:D12 F18:F23 D19:D23 H28">
    <cfRule type="containsBlanks" dxfId="7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H32"/>
  <sheetViews>
    <sheetView zoomScale="80" zoomScaleNormal="80" workbookViewId="0">
      <selection activeCell="E32" sqref="E32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14.26953125" style="1" bestFit="1" customWidth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12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1:8" x14ac:dyDescent="0.35">
      <c r="B17" s="5" t="s">
        <v>1</v>
      </c>
      <c r="C17" s="5"/>
    </row>
    <row r="18" spans="1:8" x14ac:dyDescent="0.35">
      <c r="B18" s="3"/>
      <c r="C18" s="3"/>
      <c r="D18" s="3" t="s">
        <v>38</v>
      </c>
      <c r="F18" s="4"/>
    </row>
    <row r="19" spans="1:8" x14ac:dyDescent="0.35">
      <c r="B19" s="12"/>
      <c r="C19" s="6"/>
      <c r="D19" s="3" t="s">
        <v>31</v>
      </c>
      <c r="F19" s="2">
        <f>+H26-F23-F22-F21-F20-H15-F18</f>
        <v>0</v>
      </c>
    </row>
    <row r="20" spans="1:8" x14ac:dyDescent="0.35">
      <c r="B20" s="12" t="s">
        <v>8</v>
      </c>
      <c r="C20" s="6"/>
      <c r="D20" s="4"/>
      <c r="F20" s="7"/>
    </row>
    <row r="21" spans="1:8" x14ac:dyDescent="0.35">
      <c r="B21" s="12" t="s">
        <v>8</v>
      </c>
      <c r="C21" s="6"/>
      <c r="D21" s="4"/>
      <c r="F21" s="7"/>
    </row>
    <row r="22" spans="1:8" x14ac:dyDescent="0.35">
      <c r="B22" s="12" t="s">
        <v>8</v>
      </c>
      <c r="C22" s="6"/>
      <c r="D22" s="4"/>
      <c r="F22" s="7"/>
    </row>
    <row r="23" spans="1:8" x14ac:dyDescent="0.35">
      <c r="B23" s="12" t="s">
        <v>8</v>
      </c>
      <c r="C23" s="6"/>
      <c r="D23" s="4"/>
      <c r="F23" s="4"/>
    </row>
    <row r="24" spans="1:8" x14ac:dyDescent="0.35">
      <c r="D24" s="3" t="s">
        <v>2</v>
      </c>
      <c r="H24" s="2">
        <f>SUM(F18:F23)</f>
        <v>0</v>
      </c>
    </row>
    <row r="26" spans="1:8" ht="15" thickBot="1" x14ac:dyDescent="0.4">
      <c r="B26" s="1" t="s">
        <v>4</v>
      </c>
      <c r="H26" s="35"/>
    </row>
    <row r="27" spans="1:8" ht="15" thickTop="1" x14ac:dyDescent="0.35"/>
    <row r="29" spans="1:8" s="26" customFormat="1" x14ac:dyDescent="0.35">
      <c r="A29" s="32"/>
      <c r="B29" s="33"/>
      <c r="D29" s="34"/>
    </row>
    <row r="30" spans="1:8" s="26" customFormat="1" x14ac:dyDescent="0.35">
      <c r="A30" s="32"/>
      <c r="B30" s="33"/>
      <c r="D30" s="34"/>
    </row>
    <row r="31" spans="1:8" s="26" customFormat="1" x14ac:dyDescent="0.35">
      <c r="A31" s="32"/>
      <c r="B31" s="33"/>
      <c r="D31" s="34"/>
    </row>
    <row r="32" spans="1:8" s="26" customFormat="1" x14ac:dyDescent="0.35">
      <c r="A32" s="32"/>
    </row>
  </sheetData>
  <mergeCells count="1">
    <mergeCell ref="A4:B4"/>
  </mergeCells>
  <conditionalFormatting sqref="D10:D12 F18:F23 D20:D23 H26">
    <cfRule type="containsBlanks" dxfId="6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H33"/>
  <sheetViews>
    <sheetView zoomScale="80" zoomScaleNormal="80" workbookViewId="0">
      <selection activeCell="H28" sqref="H28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12.54296875" style="1" bestFit="1" customWidth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32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34</v>
      </c>
      <c r="F18" s="4"/>
    </row>
    <row r="19" spans="2:8" x14ac:dyDescent="0.35">
      <c r="B19" s="12"/>
      <c r="C19" s="6"/>
      <c r="D19" s="3" t="s">
        <v>33</v>
      </c>
      <c r="F19" s="4"/>
    </row>
    <row r="20" spans="2:8" x14ac:dyDescent="0.35">
      <c r="B20" s="12" t="s">
        <v>8</v>
      </c>
      <c r="C20" s="6"/>
      <c r="D20" s="4"/>
      <c r="F20" s="7"/>
    </row>
    <row r="21" spans="2:8" x14ac:dyDescent="0.35">
      <c r="B21" s="12" t="s">
        <v>8</v>
      </c>
      <c r="C21" s="6"/>
      <c r="D21" s="4"/>
      <c r="F21" s="7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4"/>
    </row>
    <row r="24" spans="2:8" x14ac:dyDescent="0.35">
      <c r="D24" s="3" t="s">
        <v>2</v>
      </c>
      <c r="H24" s="26">
        <f>SUM(F18:F23)</f>
        <v>0</v>
      </c>
    </row>
    <row r="26" spans="2:8" x14ac:dyDescent="0.35">
      <c r="B26" s="1" t="s">
        <v>39</v>
      </c>
      <c r="H26" s="2">
        <f>+H28-H24-H15</f>
        <v>0</v>
      </c>
    </row>
    <row r="28" spans="2:8" ht="15" thickBot="1" x14ac:dyDescent="0.4">
      <c r="B28" s="1" t="s">
        <v>4</v>
      </c>
      <c r="H28" s="35"/>
    </row>
    <row r="29" spans="2:8" ht="15" thickTop="1" x14ac:dyDescent="0.35"/>
    <row r="31" spans="2:8" x14ac:dyDescent="0.35">
      <c r="B31" s="63" t="s">
        <v>63</v>
      </c>
      <c r="D31" s="13">
        <f>H26</f>
        <v>0</v>
      </c>
    </row>
    <row r="32" spans="2:8" x14ac:dyDescent="0.35">
      <c r="B32" s="64" t="s">
        <v>25</v>
      </c>
      <c r="C32" s="2"/>
      <c r="D32" s="27">
        <f>'Start Here'!E4</f>
        <v>0</v>
      </c>
    </row>
    <row r="33" spans="2:4" x14ac:dyDescent="0.35">
      <c r="B33" s="63" t="s">
        <v>26</v>
      </c>
      <c r="D33" s="23" t="str">
        <f>IF('Start Here'!E4="","",ROUND(D31/D32*1000,2))</f>
        <v/>
      </c>
    </row>
  </sheetData>
  <mergeCells count="1">
    <mergeCell ref="A4:B4"/>
  </mergeCells>
  <conditionalFormatting sqref="D10:D12 F18:F23 D20:D23 H28">
    <cfRule type="containsBlanks" dxfId="5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fitToPage="1"/>
  </sheetPr>
  <dimension ref="A1:H33"/>
  <sheetViews>
    <sheetView zoomScale="80" zoomScaleNormal="80" workbookViewId="0">
      <selection activeCell="H26" sqref="H26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9.1796875" style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14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35</v>
      </c>
      <c r="F18" s="4"/>
    </row>
    <row r="19" spans="2:8" x14ac:dyDescent="0.35">
      <c r="B19" s="12"/>
      <c r="C19" s="6"/>
      <c r="D19" s="3" t="s">
        <v>28</v>
      </c>
      <c r="F19" s="2">
        <v>0</v>
      </c>
    </row>
    <row r="20" spans="2:8" x14ac:dyDescent="0.35">
      <c r="B20" s="12" t="s">
        <v>8</v>
      </c>
      <c r="C20" s="6"/>
      <c r="D20" s="4"/>
      <c r="F20" s="7"/>
    </row>
    <row r="21" spans="2:8" x14ac:dyDescent="0.35">
      <c r="B21" s="12" t="s">
        <v>8</v>
      </c>
      <c r="C21" s="6"/>
      <c r="D21" s="4"/>
      <c r="F21" s="7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4"/>
    </row>
    <row r="24" spans="2:8" x14ac:dyDescent="0.35">
      <c r="D24" s="3" t="s">
        <v>2</v>
      </c>
      <c r="H24" s="1">
        <f>SUM(F18:F23)</f>
        <v>0</v>
      </c>
    </row>
    <row r="26" spans="2:8" x14ac:dyDescent="0.35">
      <c r="B26" s="1" t="s">
        <v>3</v>
      </c>
      <c r="H26" s="4"/>
    </row>
    <row r="28" spans="2:8" x14ac:dyDescent="0.35">
      <c r="B28" s="1" t="s">
        <v>4</v>
      </c>
      <c r="H28" s="8">
        <f>SUM(H15:H27)</f>
        <v>0</v>
      </c>
    </row>
    <row r="31" spans="2:8" x14ac:dyDescent="0.35">
      <c r="B31" s="63" t="s">
        <v>64</v>
      </c>
      <c r="D31" s="1">
        <f>H26</f>
        <v>0</v>
      </c>
    </row>
    <row r="32" spans="2:8" x14ac:dyDescent="0.35">
      <c r="B32" s="64" t="s">
        <v>25</v>
      </c>
      <c r="C32" s="2"/>
      <c r="D32" s="2">
        <f>'Start Here'!E4</f>
        <v>0</v>
      </c>
    </row>
    <row r="33" spans="2:4" x14ac:dyDescent="0.35">
      <c r="B33" s="63" t="s">
        <v>26</v>
      </c>
      <c r="D33" s="23" t="str">
        <f>IF('Start Here'!E4="","",ROUND(D31/D32*1000,2))</f>
        <v/>
      </c>
    </row>
  </sheetData>
  <mergeCells count="1">
    <mergeCell ref="A4:B4"/>
  </mergeCells>
  <conditionalFormatting sqref="D10:D12 F18 F20:F23 D20:D23 H26">
    <cfRule type="containsBlanks" dxfId="4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  <pageSetUpPr fitToPage="1"/>
  </sheetPr>
  <dimension ref="A1:H33"/>
  <sheetViews>
    <sheetView zoomScale="80" zoomScaleNormal="80" workbookViewId="0">
      <selection activeCell="K31" sqref="K31"/>
    </sheetView>
  </sheetViews>
  <sheetFormatPr defaultColWidth="9.1796875" defaultRowHeight="14.5" x14ac:dyDescent="0.35"/>
  <cols>
    <col min="1" max="1" width="10.7265625" style="11" bestFit="1" customWidth="1"/>
    <col min="2" max="2" width="38.453125" style="1" bestFit="1" customWidth="1"/>
    <col min="3" max="3" width="2.453125" style="1" customWidth="1"/>
    <col min="4" max="4" width="29.26953125" style="1" customWidth="1"/>
    <col min="5" max="5" width="3" style="1" customWidth="1"/>
    <col min="6" max="6" width="9.1796875" style="1"/>
    <col min="7" max="7" width="3.1796875" style="1" customWidth="1"/>
    <col min="8" max="8" width="16.26953125" style="1" customWidth="1"/>
    <col min="9" max="10" width="9.1796875" style="1"/>
    <col min="11" max="11" width="32.7265625" style="1" bestFit="1" customWidth="1"/>
    <col min="12" max="12" width="2.54296875" style="1" customWidth="1"/>
    <col min="13" max="13" width="16.81640625" style="1" customWidth="1"/>
    <col min="14" max="16384" width="9.1796875" style="1"/>
  </cols>
  <sheetData>
    <row r="1" spans="1:8" s="10" customFormat="1" ht="18.5" x14ac:dyDescent="0.45">
      <c r="A1" s="10">
        <f>'Start Here'!B1</f>
        <v>0</v>
      </c>
    </row>
    <row r="2" spans="1:8" x14ac:dyDescent="0.35">
      <c r="A2" s="1" t="str">
        <f>General!A2</f>
        <v>FY2022-23 Proposed Adopted Budget</v>
      </c>
    </row>
    <row r="3" spans="1:8" x14ac:dyDescent="0.35">
      <c r="A3" s="1" t="s">
        <v>15</v>
      </c>
    </row>
    <row r="4" spans="1:8" x14ac:dyDescent="0.35">
      <c r="A4" s="138">
        <f ca="1">TODAY()</f>
        <v>44612</v>
      </c>
      <c r="B4" s="138"/>
    </row>
    <row r="9" spans="1:8" ht="16" x14ac:dyDescent="0.5">
      <c r="B9" s="9" t="s">
        <v>7</v>
      </c>
      <c r="D9" s="26"/>
    </row>
    <row r="10" spans="1:8" x14ac:dyDescent="0.35">
      <c r="B10" s="3" t="str">
        <f>General!C10</f>
        <v>Fund Balance Reappropriated FY20:</v>
      </c>
      <c r="D10" s="4"/>
    </row>
    <row r="11" spans="1:8" x14ac:dyDescent="0.35">
      <c r="B11" s="3" t="str">
        <f>General!C11</f>
        <v>Fund Balance Reappropriated FY21:</v>
      </c>
      <c r="D11" s="7"/>
    </row>
    <row r="12" spans="1:8" x14ac:dyDescent="0.35">
      <c r="B12" s="3" t="str">
        <f>General!C12</f>
        <v>Fund Balance Reappropriated FY22:</v>
      </c>
      <c r="D12" s="7"/>
    </row>
    <row r="13" spans="1:8" ht="16" x14ac:dyDescent="0.5">
      <c r="B13" s="3" t="s">
        <v>53</v>
      </c>
      <c r="D13" s="9" t="str">
        <f>IF(SUM(D10:D12)=0,"",ROUND(AVERAGE(D10:D12),2))</f>
        <v/>
      </c>
    </row>
    <row r="14" spans="1:8" ht="16" x14ac:dyDescent="0.5">
      <c r="B14" s="3"/>
      <c r="D14" s="9"/>
    </row>
    <row r="15" spans="1:8" x14ac:dyDescent="0.35">
      <c r="B15" s="1" t="s">
        <v>5</v>
      </c>
      <c r="H15" s="4">
        <f>IF(D13="",0,D13)</f>
        <v>0</v>
      </c>
    </row>
    <row r="16" spans="1:8" x14ac:dyDescent="0.35">
      <c r="H16" s="26"/>
    </row>
    <row r="17" spans="2:8" x14ac:dyDescent="0.35">
      <c r="B17" s="5" t="s">
        <v>1</v>
      </c>
      <c r="C17" s="5"/>
    </row>
    <row r="18" spans="2:8" x14ac:dyDescent="0.35">
      <c r="B18" s="3"/>
      <c r="C18" s="3"/>
      <c r="D18" s="3" t="s">
        <v>36</v>
      </c>
      <c r="F18" s="4"/>
    </row>
    <row r="19" spans="2:8" x14ac:dyDescent="0.35">
      <c r="B19" s="12" t="s">
        <v>8</v>
      </c>
      <c r="C19" s="6"/>
      <c r="D19" s="4"/>
      <c r="F19" s="4"/>
    </row>
    <row r="20" spans="2:8" x14ac:dyDescent="0.35">
      <c r="B20" s="12" t="s">
        <v>8</v>
      </c>
      <c r="C20" s="6"/>
      <c r="D20" s="4"/>
      <c r="F20" s="7"/>
    </row>
    <row r="21" spans="2:8" x14ac:dyDescent="0.35">
      <c r="B21" s="12" t="s">
        <v>8</v>
      </c>
      <c r="C21" s="6"/>
      <c r="D21" s="4"/>
      <c r="F21" s="7"/>
    </row>
    <row r="22" spans="2:8" x14ac:dyDescent="0.35">
      <c r="B22" s="12" t="s">
        <v>8</v>
      </c>
      <c r="C22" s="6"/>
      <c r="D22" s="4"/>
      <c r="F22" s="7"/>
    </row>
    <row r="23" spans="2:8" x14ac:dyDescent="0.35">
      <c r="B23" s="12" t="s">
        <v>8</v>
      </c>
      <c r="C23" s="6"/>
      <c r="D23" s="4"/>
      <c r="F23" s="4"/>
    </row>
    <row r="24" spans="2:8" x14ac:dyDescent="0.35">
      <c r="D24" s="3" t="s">
        <v>2</v>
      </c>
      <c r="H24" s="1">
        <f>SUM(F18:F23)</f>
        <v>0</v>
      </c>
    </row>
    <row r="26" spans="2:8" x14ac:dyDescent="0.35">
      <c r="B26" s="1" t="s">
        <v>3</v>
      </c>
      <c r="H26" s="4">
        <v>0</v>
      </c>
    </row>
    <row r="28" spans="2:8" x14ac:dyDescent="0.35">
      <c r="B28" s="1" t="s">
        <v>4</v>
      </c>
      <c r="H28" s="8">
        <f>SUM(H15:H27)</f>
        <v>0</v>
      </c>
    </row>
    <row r="31" spans="2:8" x14ac:dyDescent="0.35">
      <c r="B31" s="63" t="s">
        <v>24</v>
      </c>
      <c r="D31" s="1">
        <f>H26</f>
        <v>0</v>
      </c>
    </row>
    <row r="32" spans="2:8" x14ac:dyDescent="0.35">
      <c r="B32" s="64" t="s">
        <v>25</v>
      </c>
      <c r="C32" s="2"/>
      <c r="D32" s="2">
        <f>'Start Here'!E4</f>
        <v>0</v>
      </c>
    </row>
    <row r="33" spans="2:4" x14ac:dyDescent="0.35">
      <c r="B33" s="63" t="s">
        <v>26</v>
      </c>
      <c r="D33" s="23" t="str">
        <f>IF('Start Here'!E4="","",ROUND(D31/D32*1000,2))</f>
        <v/>
      </c>
    </row>
  </sheetData>
  <mergeCells count="1">
    <mergeCell ref="A4:B4"/>
  </mergeCells>
  <conditionalFormatting sqref="D10:D12 F18:F23 D19:D23">
    <cfRule type="containsBlanks" dxfId="3" priority="1">
      <formula>LEN(TRIM(D10))=0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Start Here</vt:lpstr>
      <vt:lpstr>General</vt:lpstr>
      <vt:lpstr>Transportation</vt:lpstr>
      <vt:lpstr>Bus Depreciation</vt:lpstr>
      <vt:lpstr>Tuition</vt:lpstr>
      <vt:lpstr>Retirement</vt:lpstr>
      <vt:lpstr>Adult Ed</vt:lpstr>
      <vt:lpstr>Technology</vt:lpstr>
      <vt:lpstr>Flexibility</vt:lpstr>
      <vt:lpstr>Debt Service</vt:lpstr>
      <vt:lpstr>Building Reserve</vt:lpstr>
      <vt:lpstr>Notice Detail</vt:lpstr>
      <vt:lpstr>FY2023 Recap</vt:lpstr>
      <vt:lpstr>Two-year Tax Comparison</vt:lpstr>
      <vt:lpstr>FY23 Taxes by Type</vt:lpstr>
      <vt:lpstr>'Building Reserve'!Print_Area</vt:lpstr>
      <vt:lpstr>'Notice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Mike Waterman</cp:lastModifiedBy>
  <cp:lastPrinted>2022-02-08T03:43:35Z</cp:lastPrinted>
  <dcterms:created xsi:type="dcterms:W3CDTF">2015-12-30T22:13:07Z</dcterms:created>
  <dcterms:modified xsi:type="dcterms:W3CDTF">2022-02-21T03:12:39Z</dcterms:modified>
</cp:coreProperties>
</file>