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3" windowWidth="14183" windowHeight="80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<sst xmlns="http://schemas.openxmlformats.org/spreadsheetml/2006/main" count="65" uniqueCount="49">
  <si>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Gross</t>
  </si>
  <si>
    <t>Total Wages</t>
  </si>
  <si>
    <t>Section 125 Deductions:</t>
  </si>
  <si>
    <t>FICA Wage Base</t>
  </si>
  <si>
    <t>Total Exempt</t>
  </si>
  <si>
    <t>FICA Wage Reconciliation</t>
  </si>
  <si>
    <t>Federal Wage Reconciliation</t>
  </si>
  <si>
    <t>Federal Exempt Deductions:</t>
  </si>
  <si>
    <t>Federal Wage Base</t>
  </si>
  <si>
    <t>Unemployment Wage Reconciliation</t>
  </si>
  <si>
    <t>Unemployment Wage Base</t>
  </si>
  <si>
    <t>Actual Unemployment Report Wages</t>
  </si>
  <si>
    <t>Difference</t>
  </si>
  <si>
    <t>Actual FICA Wage Base from Report</t>
  </si>
  <si>
    <t>Actual Medicare withheld</t>
  </si>
  <si>
    <t>Actual Social Security withheld</t>
  </si>
  <si>
    <t>Actual Federal Wage Base from Report</t>
  </si>
  <si>
    <t>Worker Compensation Wage Reconciliation</t>
  </si>
  <si>
    <t>Worker Compensation Wage Basis</t>
  </si>
  <si>
    <t xml:space="preserve">Flex Health Insurance </t>
  </si>
  <si>
    <t>Flex Medical Spending</t>
  </si>
  <si>
    <t>TSA- OPPENHEIMER</t>
  </si>
  <si>
    <t>TSA- WADDEL &amp; REED</t>
  </si>
  <si>
    <t>Actual Workers Compensation Report Wages</t>
  </si>
  <si>
    <t>Stipends</t>
  </si>
  <si>
    <t>Extra Duty</t>
  </si>
  <si>
    <t>TSA- Ameriprise</t>
  </si>
  <si>
    <t>TSA- ILIAC</t>
  </si>
  <si>
    <t>TSA- RELIASTAR</t>
  </si>
  <si>
    <t>TSA- THRIVENT</t>
  </si>
  <si>
    <t>TSA- VARIABLE</t>
  </si>
  <si>
    <t xml:space="preserve">Non TRS </t>
  </si>
  <si>
    <t>Flex Dental-EBMS</t>
  </si>
  <si>
    <t>Actual MT State Wage Base from Report</t>
  </si>
  <si>
    <t>(Should Match Federal Wage Base)</t>
  </si>
  <si>
    <t>Flex Dependent Care</t>
  </si>
  <si>
    <t>TSA- SECURITY BENEFITS</t>
  </si>
  <si>
    <t>Flex Vision</t>
  </si>
  <si>
    <t>Social Security Tax Calculated</t>
  </si>
  <si>
    <t>Medicare Tax Calculated</t>
  </si>
  <si>
    <r>
      <t xml:space="preserve">MTRS   </t>
    </r>
    <r>
      <rPr>
        <b/>
        <sz val="10"/>
        <color indexed="10"/>
        <rFont val="Arial"/>
        <family val="2"/>
      </rPr>
      <t>Calculated</t>
    </r>
  </si>
  <si>
    <t>Flex AF Accident Insuarance</t>
  </si>
  <si>
    <t>Flex AF Cancer Insuarance</t>
  </si>
  <si>
    <t>TSA- American Fidelity</t>
  </si>
  <si>
    <r>
      <t xml:space="preserve">Rate .24% </t>
    </r>
    <r>
      <rPr>
        <b/>
        <sz val="10"/>
        <color indexed="10"/>
        <rFont val="Arial"/>
        <family val="2"/>
      </rPr>
      <t>Calculated ER Amt.</t>
    </r>
  </si>
  <si>
    <t xml:space="preserve">MTRS- Buy Back </t>
  </si>
  <si>
    <t>Flex Western Security HSA</t>
  </si>
  <si>
    <t>Flex Stockman Bank HSA</t>
  </si>
  <si>
    <t>Gross wages &amp; fill in your deduction amounts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</si>
</sst>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00_);[Red]\(&quot;$&quot;#,##0.000\)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8" fontId="0" fillId="0" borderId="0" xfId="0" applyNumberFormat="1" applyAlignment="1">
      <alignment/>
    </xf>
    <xf numFmtId="8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8" fontId="1" fillId="0" borderId="14" xfId="0" applyNumberFormat="1" applyFont="1" applyBorder="1" applyAlignment="1">
      <alignment/>
    </xf>
    <xf numFmtId="8" fontId="1" fillId="0" borderId="15" xfId="0" applyNumberFormat="1" applyFont="1" applyBorder="1" applyAlignment="1">
      <alignment/>
    </xf>
    <xf numFmtId="8" fontId="3" fillId="0" borderId="14" xfId="0" applyNumberFormat="1" applyFont="1" applyBorder="1" applyAlignment="1">
      <alignment/>
    </xf>
    <xf numFmtId="8" fontId="4" fillId="0" borderId="14" xfId="0" applyNumberFormat="1" applyFont="1" applyBorder="1" applyAlignment="1">
      <alignment/>
    </xf>
    <xf numFmtId="8" fontId="4" fillId="0" borderId="15" xfId="0" applyNumberFormat="1" applyFont="1" applyBorder="1" applyAlignment="1">
      <alignment/>
    </xf>
    <xf numFmtId="8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8" fontId="5" fillId="0" borderId="13" xfId="0" applyNumberFormat="1" applyFont="1" applyBorder="1" applyAlignment="1">
      <alignment/>
    </xf>
    <xf numFmtId="8" fontId="5" fillId="0" borderId="15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8" fontId="5" fillId="33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left" indent="1"/>
    </xf>
    <xf numFmtId="8" fontId="5" fillId="0" borderId="1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8" fontId="5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8" fontId="0" fillId="0" borderId="15" xfId="0" applyNumberFormat="1" applyBorder="1" applyAlignment="1">
      <alignment/>
    </xf>
    <xf numFmtId="8" fontId="2" fillId="0" borderId="14" xfId="0" applyNumberFormat="1" applyFont="1" applyBorder="1" applyAlignment="1">
      <alignment/>
    </xf>
    <xf numFmtId="10" fontId="0" fillId="0" borderId="0" xfId="0" applyNumberFormat="1" applyFill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workbookViewId="0" topLeftCell="A20">
      <selection activeCell="D41" sqref="D41"/>
    </sheetView>
  </sheetViews>
  <sheetFormatPr defaultColWidth="9.140625" defaultRowHeight="12.75"/>
  <cols>
    <col min="1" max="1" width="9.421875" style="0" customWidth="1"/>
    <col min="2" max="2" width="11.7109375" style="15" bestFit="1" customWidth="1"/>
    <col min="3" max="3" width="37.00390625" style="0" bestFit="1" customWidth="1"/>
    <col min="4" max="4" width="15.421875" style="15" bestFit="1" customWidth="1"/>
    <col min="5" max="5" width="5.140625" style="0" customWidth="1"/>
    <col min="6" max="6" width="42.28125" style="0" bestFit="1" customWidth="1"/>
    <col min="7" max="7" width="15.00390625" style="15" customWidth="1"/>
  </cols>
  <sheetData>
    <row r="1" spans="1:3" ht="12.75">
      <c r="A1" s="25" t="s">
        <v>0</v>
      </c>
      <c r="B1" s="27">
        <v>399882.15</v>
      </c>
      <c r="C1" s="47" t="s">
        <v>48</v>
      </c>
    </row>
    <row r="2" spans="1:2" ht="12.75">
      <c r="A2" s="26" t="s">
        <v>24</v>
      </c>
      <c r="B2" s="28">
        <v>0</v>
      </c>
    </row>
    <row r="3" spans="1:2" ht="12.75">
      <c r="A3" s="29" t="s">
        <v>25</v>
      </c>
      <c r="B3" s="30"/>
    </row>
    <row r="4" spans="1:8" ht="12.75">
      <c r="A4" t="s">
        <v>31</v>
      </c>
      <c r="C4" s="1" t="s">
        <v>5</v>
      </c>
      <c r="D4" s="16"/>
      <c r="F4" s="1" t="s">
        <v>6</v>
      </c>
      <c r="G4" s="16"/>
      <c r="H4" s="7"/>
    </row>
    <row r="5" spans="3:8" ht="12.75">
      <c r="C5" s="2" t="s">
        <v>1</v>
      </c>
      <c r="D5" s="44">
        <f>SUM(B1:B4)</f>
        <v>399882.15</v>
      </c>
      <c r="F5" s="2" t="s">
        <v>1</v>
      </c>
      <c r="G5" s="44">
        <f>SUM(B1:B4)</f>
        <v>399882.15</v>
      </c>
      <c r="H5" s="7"/>
    </row>
    <row r="6" spans="1:8" ht="12.75">
      <c r="A6" s="31"/>
      <c r="B6" s="32"/>
      <c r="C6" s="2" t="s">
        <v>2</v>
      </c>
      <c r="D6" s="17"/>
      <c r="F6" s="2" t="s">
        <v>7</v>
      </c>
      <c r="G6" s="17"/>
      <c r="H6" s="7"/>
    </row>
    <row r="7" spans="1:8" ht="12.75">
      <c r="A7" s="31"/>
      <c r="B7" s="32"/>
      <c r="C7" s="35" t="s">
        <v>41</v>
      </c>
      <c r="D7" s="36">
        <v>104.8</v>
      </c>
      <c r="F7" s="35" t="s">
        <v>41</v>
      </c>
      <c r="G7" s="36">
        <f>SUM(D7)</f>
        <v>104.8</v>
      </c>
      <c r="H7" s="7"/>
    </row>
    <row r="8" spans="1:8" ht="12.75">
      <c r="A8" s="31"/>
      <c r="B8" s="32"/>
      <c r="C8" s="35" t="s">
        <v>42</v>
      </c>
      <c r="D8" s="36">
        <v>383.3</v>
      </c>
      <c r="F8" s="35" t="s">
        <v>42</v>
      </c>
      <c r="G8" s="36">
        <f>SUM(D8)</f>
        <v>383.3</v>
      </c>
      <c r="H8" s="7"/>
    </row>
    <row r="9" spans="1:8" ht="12.75">
      <c r="A9" s="33"/>
      <c r="B9" s="32"/>
      <c r="C9" s="35" t="s">
        <v>32</v>
      </c>
      <c r="D9" s="36">
        <v>4632.54</v>
      </c>
      <c r="F9" s="35" t="s">
        <v>32</v>
      </c>
      <c r="G9" s="36">
        <f>D9</f>
        <v>4632.54</v>
      </c>
      <c r="H9" s="7"/>
    </row>
    <row r="10" spans="2:8" ht="12.75">
      <c r="B10" s="32"/>
      <c r="C10" s="35" t="s">
        <v>35</v>
      </c>
      <c r="D10" s="36">
        <v>1524.98</v>
      </c>
      <c r="F10" s="35" t="s">
        <v>35</v>
      </c>
      <c r="G10" s="36">
        <f>D10</f>
        <v>1524.98</v>
      </c>
      <c r="H10" s="7"/>
    </row>
    <row r="11" spans="1:8" ht="12.75">
      <c r="A11" s="34"/>
      <c r="B11" s="45"/>
      <c r="C11" s="35" t="s">
        <v>19</v>
      </c>
      <c r="D11" s="36">
        <v>17375.35</v>
      </c>
      <c r="F11" s="35" t="s">
        <v>19</v>
      </c>
      <c r="G11" s="36">
        <f>SUM(D11)</f>
        <v>17375.35</v>
      </c>
      <c r="H11" s="7"/>
    </row>
    <row r="12" spans="1:8" ht="12.75">
      <c r="A12" s="34"/>
      <c r="B12" s="45"/>
      <c r="C12" s="35" t="s">
        <v>46</v>
      </c>
      <c r="D12" s="36">
        <v>3011.44</v>
      </c>
      <c r="F12" s="35" t="s">
        <v>46</v>
      </c>
      <c r="G12" s="36">
        <f>D12</f>
        <v>3011.44</v>
      </c>
      <c r="H12" s="7"/>
    </row>
    <row r="13" spans="1:8" ht="12.75">
      <c r="A13" s="34"/>
      <c r="B13" s="45"/>
      <c r="C13" s="35" t="s">
        <v>47</v>
      </c>
      <c r="D13" s="36">
        <v>20</v>
      </c>
      <c r="F13" s="35" t="s">
        <v>47</v>
      </c>
      <c r="G13" s="36">
        <f>D13</f>
        <v>20</v>
      </c>
      <c r="H13" s="7"/>
    </row>
    <row r="14" spans="1:8" ht="12.75">
      <c r="A14" s="34"/>
      <c r="B14" s="32"/>
      <c r="C14" s="35" t="s">
        <v>20</v>
      </c>
      <c r="D14" s="36">
        <v>3194.94</v>
      </c>
      <c r="F14" s="35" t="s">
        <v>20</v>
      </c>
      <c r="G14" s="36">
        <f>D14</f>
        <v>3194.94</v>
      </c>
      <c r="H14" s="7"/>
    </row>
    <row r="15" spans="1:8" ht="12.75">
      <c r="A15" s="34"/>
      <c r="B15" s="32"/>
      <c r="C15" s="35" t="s">
        <v>37</v>
      </c>
      <c r="D15" s="36">
        <v>695.5</v>
      </c>
      <c r="F15" s="35" t="s">
        <v>37</v>
      </c>
      <c r="G15" s="36">
        <f>D15</f>
        <v>695.5</v>
      </c>
      <c r="H15" s="7"/>
    </row>
    <row r="16" spans="1:8" ht="12.75">
      <c r="A16" s="34"/>
      <c r="B16" s="32"/>
      <c r="C16" s="2"/>
      <c r="D16" s="18"/>
      <c r="F16" s="3" t="s">
        <v>40</v>
      </c>
      <c r="G16" s="18">
        <f>SUM(D5-B4)*8.15%-0.08</f>
        <v>32590.315225000002</v>
      </c>
      <c r="H16" s="7"/>
    </row>
    <row r="17" spans="1:8" ht="12.75">
      <c r="A17" s="15"/>
      <c r="C17" s="4" t="s">
        <v>4</v>
      </c>
      <c r="D17" s="17">
        <f>SUM(D7:D15)</f>
        <v>30942.85</v>
      </c>
      <c r="F17" s="3" t="s">
        <v>45</v>
      </c>
      <c r="G17" s="18">
        <v>0</v>
      </c>
      <c r="H17" s="7"/>
    </row>
    <row r="18" spans="3:8" ht="12.75">
      <c r="C18" s="2"/>
      <c r="D18" s="17"/>
      <c r="F18" s="3" t="s">
        <v>43</v>
      </c>
      <c r="G18" s="18">
        <v>1695</v>
      </c>
      <c r="H18" s="7"/>
    </row>
    <row r="19" spans="3:8" ht="12.75">
      <c r="C19" s="5" t="s">
        <v>3</v>
      </c>
      <c r="D19" s="17">
        <f>D5-D17</f>
        <v>368939.30000000005</v>
      </c>
      <c r="F19" s="3" t="s">
        <v>26</v>
      </c>
      <c r="G19" s="18">
        <v>300</v>
      </c>
      <c r="H19" s="7"/>
    </row>
    <row r="20" spans="3:8" ht="12.75">
      <c r="C20" s="37" t="s">
        <v>13</v>
      </c>
      <c r="D20" s="28">
        <v>368939.3</v>
      </c>
      <c r="F20" s="3" t="s">
        <v>27</v>
      </c>
      <c r="G20" s="18">
        <v>500</v>
      </c>
      <c r="H20" s="7"/>
    </row>
    <row r="21" spans="3:8" ht="12.75">
      <c r="C21" s="10" t="s">
        <v>12</v>
      </c>
      <c r="D21" s="20">
        <f>D19-D20</f>
        <v>0</v>
      </c>
      <c r="F21" s="3" t="s">
        <v>28</v>
      </c>
      <c r="G21" s="18">
        <v>2000</v>
      </c>
      <c r="H21" s="7"/>
    </row>
    <row r="22" spans="3:8" ht="12.75">
      <c r="C22" s="2"/>
      <c r="D22" s="17"/>
      <c r="F22" s="3" t="s">
        <v>21</v>
      </c>
      <c r="G22" s="18">
        <v>0</v>
      </c>
      <c r="H22" s="7"/>
    </row>
    <row r="23" spans="3:10" ht="12.75">
      <c r="C23" s="46" t="s">
        <v>39</v>
      </c>
      <c r="D23" s="17">
        <f>D19*0.0145</f>
        <v>5349.619850000001</v>
      </c>
      <c r="F23" s="3" t="s">
        <v>36</v>
      </c>
      <c r="G23" s="18">
        <v>200</v>
      </c>
      <c r="H23" s="7"/>
      <c r="J23" s="7"/>
    </row>
    <row r="24" spans="3:7" ht="12.75">
      <c r="C24" s="37" t="s">
        <v>14</v>
      </c>
      <c r="D24" s="28">
        <v>5349.61</v>
      </c>
      <c r="F24" s="3" t="s">
        <v>29</v>
      </c>
      <c r="G24" s="18">
        <v>301</v>
      </c>
    </row>
    <row r="25" spans="3:7" ht="12.75">
      <c r="C25" s="11" t="s">
        <v>12</v>
      </c>
      <c r="D25" s="21">
        <f>D23-D24</f>
        <v>0.009850000001279113</v>
      </c>
      <c r="F25" s="3" t="s">
        <v>30</v>
      </c>
      <c r="G25" s="18">
        <v>51</v>
      </c>
    </row>
    <row r="26" spans="3:7" ht="12.75">
      <c r="C26" s="2"/>
      <c r="D26" s="17"/>
      <c r="F26" s="3" t="s">
        <v>22</v>
      </c>
      <c r="G26" s="18">
        <v>0</v>
      </c>
    </row>
    <row r="27" spans="3:7" ht="12.75">
      <c r="C27" s="46" t="s">
        <v>38</v>
      </c>
      <c r="D27" s="17">
        <f>D19*0.062</f>
        <v>22874.236600000004</v>
      </c>
      <c r="F27" s="6" t="s">
        <v>4</v>
      </c>
      <c r="G27" s="16">
        <f>SUM(G7:G26)</f>
        <v>68580.165225</v>
      </c>
    </row>
    <row r="28" spans="3:7" ht="12.75">
      <c r="C28" s="38" t="s">
        <v>15</v>
      </c>
      <c r="D28" s="28">
        <v>22874.21</v>
      </c>
      <c r="F28" s="2"/>
      <c r="G28" s="17"/>
    </row>
    <row r="29" spans="3:7" ht="12.75">
      <c r="C29" s="12" t="s">
        <v>12</v>
      </c>
      <c r="D29" s="22">
        <f>D27-D28</f>
        <v>0.026600000004691537</v>
      </c>
      <c r="F29" s="13" t="s">
        <v>8</v>
      </c>
      <c r="G29" s="17">
        <f>G5-G27</f>
        <v>331301.984775</v>
      </c>
    </row>
    <row r="30" spans="6:7" ht="12.75">
      <c r="F30" s="37" t="s">
        <v>16</v>
      </c>
      <c r="G30" s="28">
        <v>331301.98</v>
      </c>
    </row>
    <row r="31" spans="6:7" ht="12.75">
      <c r="F31" s="14" t="s">
        <v>12</v>
      </c>
      <c r="G31" s="22">
        <f>G29-G30</f>
        <v>0.004775000037625432</v>
      </c>
    </row>
    <row r="32" spans="3:7" ht="12.75">
      <c r="C32" s="1" t="s">
        <v>9</v>
      </c>
      <c r="D32" s="16"/>
      <c r="F32" s="39"/>
      <c r="G32" s="40"/>
    </row>
    <row r="33" spans="3:7" ht="12.75">
      <c r="C33" s="46" t="s">
        <v>44</v>
      </c>
      <c r="D33" s="17">
        <f>SUM(D5*0.23%)-0.04</f>
        <v>919.6889450000001</v>
      </c>
      <c r="F33" s="25" t="s">
        <v>33</v>
      </c>
      <c r="G33" s="41">
        <v>331301.98</v>
      </c>
    </row>
    <row r="34" spans="3:7" ht="12.75">
      <c r="C34" s="2" t="s">
        <v>10</v>
      </c>
      <c r="D34" s="17">
        <f>D5</f>
        <v>399882.15</v>
      </c>
      <c r="F34" s="42" t="s">
        <v>34</v>
      </c>
      <c r="G34" s="43">
        <f>SUM(G29-G33)</f>
        <v>0.004775000037625432</v>
      </c>
    </row>
    <row r="35" spans="3:4" ht="12.75">
      <c r="C35" s="37" t="s">
        <v>11</v>
      </c>
      <c r="D35" s="28">
        <v>399882.15</v>
      </c>
    </row>
    <row r="36" spans="3:7" ht="12.75">
      <c r="C36" s="9" t="s">
        <v>12</v>
      </c>
      <c r="D36" s="23">
        <f>D34-D35</f>
        <v>0</v>
      </c>
      <c r="F36" s="1" t="s">
        <v>17</v>
      </c>
      <c r="G36" s="16"/>
    </row>
    <row r="37" spans="6:7" ht="12.75">
      <c r="F37" s="2"/>
      <c r="G37" s="17"/>
    </row>
    <row r="38" spans="6:7" ht="12.75">
      <c r="F38" s="2" t="s">
        <v>18</v>
      </c>
      <c r="G38" s="17">
        <f>SUM(B1:B4)</f>
        <v>399882.15</v>
      </c>
    </row>
    <row r="39" spans="6:7" ht="12.75">
      <c r="F39" s="8" t="s">
        <v>23</v>
      </c>
      <c r="G39" s="36">
        <v>399882.15</v>
      </c>
    </row>
    <row r="40" spans="6:7" ht="12.75">
      <c r="F40" s="8"/>
      <c r="G40" s="19">
        <v>0</v>
      </c>
    </row>
    <row r="41" spans="6:7" ht="12.75">
      <c r="F41" s="24" t="s">
        <v>12</v>
      </c>
      <c r="G41" s="20">
        <f>G38-G39-G40</f>
        <v>0</v>
      </c>
    </row>
    <row r="42" spans="6:7" ht="12.75">
      <c r="F42" s="2"/>
      <c r="G42" s="17"/>
    </row>
    <row r="43" spans="6:7" ht="12.75">
      <c r="F43" s="14"/>
      <c r="G43" s="22"/>
    </row>
  </sheetData>
  <sheetProtection/>
  <printOptions gridLines="1"/>
  <pageMargins left="0.25" right="0.17" top="0.47" bottom="0.5" header="0.24" footer="0.5"/>
  <pageSetup horizontalDpi="600" verticalDpi="600" orientation="landscape" r:id="rId1"/>
  <headerFooter alignWithMargins="0">
    <oddHeader>&amp;C&amp;"Arial,Bold"&amp;14Wage Base Reconciliation&amp;R&amp;"Arial,Bold"Month ??, 201? Teacher Pyrl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darlenem</dc:creator>
  <cp:keywords/>
  <dc:description/>
  <cp:lastModifiedBy>Laurie Noonkester</cp:lastModifiedBy>
  <cp:lastPrinted>2018-08-13T22:10:38Z</cp:lastPrinted>
  <dcterms:created xsi:type="dcterms:W3CDTF">2006-01-23T20:15:25Z</dcterms:created>
  <dcterms:modified xsi:type="dcterms:W3CDTF">2019-06-10T21:05:37Z</dcterms:modified>
  <cp:category/>
  <cp:version/>
  <cp:contentType/>
  <cp:contentStatus/>
</cp:coreProperties>
</file>